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C:\Users\greg\Documents\HAPPY\Ground Logic\GLI Projects\MASJID Co Springs\"/>
    </mc:Choice>
  </mc:AlternateContent>
  <xr:revisionPtr revIDLastSave="0" documentId="13_ncr:1_{C66AFE2C-5167-4B77-A42D-C0539A642A82}" xr6:coauthVersionLast="47" xr6:coauthVersionMax="47" xr10:uidLastSave="{00000000-0000-0000-0000-000000000000}"/>
  <bookViews>
    <workbookView xWindow="25920" yWindow="1965" windowWidth="24975" windowHeight="18255" tabRatio="398" activeTab="1" xr2:uid="{00000000-000D-0000-FFFF-FFFF00000000}"/>
  </bookViews>
  <sheets>
    <sheet name="Intro" sheetId="3" r:id="rId1"/>
    <sheet name="FAE" sheetId="1" r:id="rId2"/>
  </sheets>
  <definedNames>
    <definedName name="_xlnm.Print_Titles" localSheetId="1">FAE!$3:$9</definedName>
    <definedName name="_xlnm.Print_Titles" localSheetId="0">Intro!$5:$11</definedName>
  </definedNames>
  <calcPr calcId="191029"/>
</workbook>
</file>

<file path=xl/calcChain.xml><?xml version="1.0" encoding="utf-8"?>
<calcChain xmlns="http://schemas.openxmlformats.org/spreadsheetml/2006/main">
  <c r="H186" i="1" l="1"/>
  <c r="J186" i="1" s="1"/>
  <c r="H158" i="1"/>
  <c r="J158" i="1" s="1"/>
  <c r="H157" i="1"/>
  <c r="J157" i="1" s="1"/>
  <c r="H164" i="1"/>
  <c r="J164" i="1" s="1"/>
  <c r="H163" i="1"/>
  <c r="J163" i="1" s="1"/>
  <c r="H162" i="1"/>
  <c r="J162" i="1" s="1"/>
  <c r="H161" i="1"/>
  <c r="J161" i="1" s="1"/>
  <c r="H156" i="1"/>
  <c r="J156" i="1" s="1"/>
  <c r="H155" i="1"/>
  <c r="J155" i="1" s="1"/>
  <c r="H25" i="1"/>
  <c r="J25" i="1" s="1"/>
  <c r="H154" i="1"/>
  <c r="H153" i="1"/>
  <c r="J153" i="1" s="1"/>
  <c r="H42" i="1"/>
  <c r="J42" i="1" s="1"/>
  <c r="H26" i="1"/>
  <c r="J26" i="1" s="1"/>
  <c r="H24" i="1"/>
  <c r="J24" i="1" s="1"/>
  <c r="H23" i="1"/>
  <c r="J23" i="1" s="1"/>
  <c r="H22" i="1"/>
  <c r="J22" i="1" s="1"/>
  <c r="H27" i="1"/>
  <c r="J27" i="1" s="1"/>
  <c r="H88" i="1"/>
  <c r="J88" i="1" s="1"/>
  <c r="H191" i="1"/>
  <c r="H116" i="1" l="1"/>
  <c r="J116" i="1" s="1"/>
  <c r="H117" i="1"/>
  <c r="J117" i="1" s="1"/>
  <c r="H144" i="1"/>
  <c r="J144" i="1" s="1"/>
  <c r="H145" i="1"/>
  <c r="J145" i="1" s="1"/>
  <c r="H43" i="1"/>
  <c r="J43" i="1" s="1"/>
  <c r="H44" i="1"/>
  <c r="H86" i="1"/>
  <c r="J86" i="1" s="1"/>
  <c r="H85" i="1"/>
  <c r="J85" i="1" s="1"/>
  <c r="H83" i="1"/>
  <c r="J83" i="1" s="1"/>
  <c r="H178" i="1" l="1"/>
  <c r="H177" i="1"/>
  <c r="H176" i="1"/>
  <c r="H169" i="1"/>
  <c r="H167" i="1"/>
  <c r="H141" i="1"/>
  <c r="H137" i="1"/>
  <c r="H133" i="1"/>
  <c r="H129" i="1"/>
  <c r="H125" i="1"/>
  <c r="H121" i="1"/>
  <c r="H111" i="1"/>
  <c r="H110" i="1"/>
  <c r="H107" i="1"/>
  <c r="H106" i="1"/>
  <c r="H103" i="1"/>
  <c r="H102" i="1"/>
  <c r="H99" i="1"/>
  <c r="H98" i="1"/>
  <c r="H95" i="1"/>
  <c r="H94" i="1"/>
  <c r="H51" i="1"/>
  <c r="H56" i="1"/>
  <c r="H57" i="1"/>
  <c r="H64" i="1"/>
  <c r="H65" i="1"/>
  <c r="H67" i="1"/>
  <c r="H72" i="1"/>
  <c r="H73" i="1"/>
  <c r="H75" i="1"/>
  <c r="H80" i="1"/>
  <c r="H81" i="1"/>
  <c r="H84" i="1"/>
  <c r="H40" i="1"/>
  <c r="H39" i="1"/>
  <c r="H38" i="1"/>
  <c r="H32" i="1"/>
  <c r="H31" i="1"/>
  <c r="H30" i="1"/>
  <c r="H29" i="1"/>
  <c r="H28" i="1"/>
  <c r="H21" i="1"/>
  <c r="H20" i="1"/>
  <c r="H19" i="1"/>
  <c r="H192" i="1"/>
  <c r="H184" i="1"/>
  <c r="H185" i="1"/>
  <c r="H187" i="1"/>
  <c r="H188" i="1"/>
  <c r="H183" i="1"/>
  <c r="H179" i="1"/>
  <c r="H180" i="1"/>
  <c r="H181" i="1"/>
  <c r="H168" i="1"/>
  <c r="H170" i="1"/>
  <c r="H171" i="1"/>
  <c r="H172" i="1"/>
  <c r="H173" i="1"/>
  <c r="H174" i="1"/>
  <c r="H165" i="1"/>
  <c r="H160" i="1"/>
  <c r="H152" i="1"/>
  <c r="H92" i="1"/>
  <c r="H93" i="1"/>
  <c r="H96" i="1"/>
  <c r="H97" i="1"/>
  <c r="H100" i="1"/>
  <c r="H101" i="1"/>
  <c r="H104" i="1"/>
  <c r="H105" i="1"/>
  <c r="H108" i="1"/>
  <c r="H109" i="1"/>
  <c r="H112" i="1"/>
  <c r="H113" i="1"/>
  <c r="H114" i="1"/>
  <c r="H115" i="1"/>
  <c r="H118" i="1"/>
  <c r="H119" i="1"/>
  <c r="H120" i="1"/>
  <c r="H122" i="1"/>
  <c r="H123" i="1"/>
  <c r="H124" i="1"/>
  <c r="H126" i="1"/>
  <c r="H127" i="1"/>
  <c r="H128" i="1"/>
  <c r="H130" i="1"/>
  <c r="H131" i="1"/>
  <c r="H132" i="1"/>
  <c r="H134" i="1"/>
  <c r="H135" i="1"/>
  <c r="H136" i="1"/>
  <c r="H138" i="1"/>
  <c r="H139" i="1"/>
  <c r="H140" i="1"/>
  <c r="H142" i="1"/>
  <c r="H143" i="1"/>
  <c r="H146" i="1"/>
  <c r="H147" i="1"/>
  <c r="H91" i="1"/>
  <c r="H52" i="1"/>
  <c r="H53" i="1"/>
  <c r="H54" i="1"/>
  <c r="H55" i="1"/>
  <c r="H58" i="1"/>
  <c r="H59" i="1"/>
  <c r="H60" i="1"/>
  <c r="H61" i="1"/>
  <c r="H62" i="1"/>
  <c r="H63" i="1"/>
  <c r="H66" i="1"/>
  <c r="H68" i="1"/>
  <c r="H69" i="1"/>
  <c r="H70" i="1"/>
  <c r="H71" i="1"/>
  <c r="H74" i="1"/>
  <c r="H76" i="1"/>
  <c r="H77" i="1"/>
  <c r="H78" i="1"/>
  <c r="H79" i="1"/>
  <c r="H82" i="1"/>
  <c r="H87" i="1"/>
  <c r="H33" i="1"/>
  <c r="H34" i="1"/>
  <c r="H35" i="1"/>
  <c r="H36" i="1"/>
  <c r="H37" i="1"/>
  <c r="H41" i="1"/>
  <c r="H45" i="1"/>
  <c r="H148" i="1" l="1"/>
  <c r="J33" i="1"/>
  <c r="J38" i="1"/>
  <c r="J35" i="1"/>
  <c r="H13" i="1"/>
  <c r="J13" i="1" s="1"/>
  <c r="H14" i="1"/>
  <c r="J14" i="1" s="1"/>
  <c r="H15" i="1"/>
  <c r="H16" i="1"/>
  <c r="H17" i="1"/>
  <c r="J17" i="1" s="1"/>
  <c r="H18" i="1"/>
  <c r="J18" i="1" s="1"/>
  <c r="J200" i="1" l="1"/>
  <c r="J16" i="1"/>
  <c r="J15" i="1"/>
  <c r="H46" i="1"/>
  <c r="H47" i="1" s="1"/>
  <c r="J192" i="1"/>
  <c r="J191" i="1"/>
  <c r="J54" i="1" l="1"/>
  <c r="J184" i="1" l="1"/>
  <c r="J185" i="1"/>
  <c r="J187" i="1"/>
  <c r="J188" i="1"/>
  <c r="J183" i="1"/>
  <c r="J177" i="1"/>
  <c r="J178" i="1"/>
  <c r="J179" i="1"/>
  <c r="J180" i="1"/>
  <c r="J181" i="1"/>
  <c r="J176" i="1"/>
  <c r="J168" i="1"/>
  <c r="J169" i="1"/>
  <c r="J170" i="1"/>
  <c r="J171" i="1"/>
  <c r="J172" i="1"/>
  <c r="J173" i="1"/>
  <c r="J174" i="1"/>
  <c r="J167" i="1"/>
  <c r="J165" i="1"/>
  <c r="J160" i="1"/>
  <c r="J154" i="1"/>
  <c r="J92" i="1"/>
  <c r="J93" i="1"/>
  <c r="J94" i="1"/>
  <c r="J95" i="1"/>
  <c r="J96" i="1"/>
  <c r="J97" i="1"/>
  <c r="J98" i="1"/>
  <c r="J99" i="1"/>
  <c r="J100" i="1"/>
  <c r="J101" i="1"/>
  <c r="J102" i="1"/>
  <c r="J103" i="1"/>
  <c r="J104" i="1"/>
  <c r="J105" i="1"/>
  <c r="J106" i="1"/>
  <c r="J107" i="1"/>
  <c r="J108" i="1"/>
  <c r="J109" i="1"/>
  <c r="J110" i="1"/>
  <c r="J111" i="1"/>
  <c r="J112" i="1"/>
  <c r="J113" i="1"/>
  <c r="J114" i="1"/>
  <c r="J115" i="1"/>
  <c r="J118" i="1"/>
  <c r="J119" i="1"/>
  <c r="J120" i="1"/>
  <c r="J121" i="1"/>
  <c r="J122" i="1"/>
  <c r="J123" i="1"/>
  <c r="J124" i="1"/>
  <c r="J125" i="1"/>
  <c r="J126" i="1"/>
  <c r="J127" i="1"/>
  <c r="J128" i="1"/>
  <c r="J129" i="1"/>
  <c r="J130" i="1"/>
  <c r="J131" i="1"/>
  <c r="J132" i="1"/>
  <c r="J133" i="1"/>
  <c r="J134" i="1"/>
  <c r="J135" i="1"/>
  <c r="J136" i="1"/>
  <c r="J137" i="1"/>
  <c r="J138" i="1"/>
  <c r="J139" i="1"/>
  <c r="J140" i="1"/>
  <c r="J141" i="1"/>
  <c r="J142" i="1"/>
  <c r="J143" i="1"/>
  <c r="J146" i="1"/>
  <c r="J147" i="1"/>
  <c r="J91" i="1"/>
  <c r="J81" i="1"/>
  <c r="J57" i="1"/>
  <c r="J58" i="1"/>
  <c r="J59" i="1"/>
  <c r="J60" i="1"/>
  <c r="J61" i="1"/>
  <c r="J62" i="1"/>
  <c r="J63" i="1"/>
  <c r="J64" i="1"/>
  <c r="J65" i="1"/>
  <c r="J66" i="1"/>
  <c r="J67" i="1"/>
  <c r="J68" i="1"/>
  <c r="J69" i="1"/>
  <c r="J70" i="1"/>
  <c r="J71" i="1"/>
  <c r="J72" i="1"/>
  <c r="J73" i="1"/>
  <c r="J74" i="1"/>
  <c r="J75" i="1"/>
  <c r="J76" i="1"/>
  <c r="J77" i="1"/>
  <c r="J78" i="1"/>
  <c r="J79" i="1"/>
  <c r="J80" i="1"/>
  <c r="J82" i="1"/>
  <c r="J84" i="1"/>
  <c r="J87" i="1"/>
  <c r="J55" i="1"/>
  <c r="J56" i="1"/>
  <c r="J52" i="1"/>
  <c r="J19" i="1"/>
  <c r="J20" i="1"/>
  <c r="J21" i="1"/>
  <c r="J30" i="1"/>
  <c r="J28" i="1"/>
  <c r="J31" i="1"/>
  <c r="J32" i="1"/>
  <c r="J34" i="1"/>
  <c r="J36" i="1"/>
  <c r="J37" i="1"/>
  <c r="J39" i="1"/>
  <c r="J40" i="1"/>
  <c r="J41" i="1"/>
  <c r="J44" i="1"/>
  <c r="J51" i="1" l="1"/>
  <c r="J45" i="1"/>
  <c r="J29" i="1"/>
  <c r="H189" i="1"/>
  <c r="J152" i="1"/>
  <c r="J189" i="1" s="1"/>
  <c r="J53" i="1"/>
  <c r="J148" i="1" l="1"/>
  <c r="J194" i="1"/>
  <c r="J46" i="1"/>
  <c r="J47" i="1" s="1"/>
  <c r="J197" i="1" l="1"/>
</calcChain>
</file>

<file path=xl/sharedStrings.xml><?xml version="1.0" encoding="utf-8"?>
<sst xmlns="http://schemas.openxmlformats.org/spreadsheetml/2006/main" count="657" uniqueCount="230">
  <si>
    <t xml:space="preserve"> </t>
  </si>
  <si>
    <t>(with pre-plat construction)</t>
  </si>
  <si>
    <t>PROJECT INFORMATION</t>
  </si>
  <si>
    <t>Date</t>
  </si>
  <si>
    <t>PCD File No.</t>
  </si>
  <si>
    <t>Description</t>
  </si>
  <si>
    <t>Quantity</t>
  </si>
  <si>
    <t>Units</t>
  </si>
  <si>
    <t>Total</t>
  </si>
  <si>
    <t>% Complete</t>
  </si>
  <si>
    <t>Remaining</t>
  </si>
  <si>
    <r>
      <t xml:space="preserve">SECTION 1 - GRADING AND EROSION CONTROL </t>
    </r>
    <r>
      <rPr>
        <b/>
        <sz val="10"/>
        <rFont val="Tahoma"/>
        <family val="2"/>
      </rPr>
      <t>(Construction and Permanent BMPs)</t>
    </r>
  </si>
  <si>
    <t>=</t>
  </si>
  <si>
    <t>*</t>
  </si>
  <si>
    <t>less than 1,000; $5,300 min</t>
  </si>
  <si>
    <t>CY</t>
  </si>
  <si>
    <t>AC</t>
  </si>
  <si>
    <t>SY</t>
  </si>
  <si>
    <t>EA</t>
  </si>
  <si>
    <t>Temporary Erosion Control Blanket</t>
  </si>
  <si>
    <t>Vehicle Tracking Control</t>
  </si>
  <si>
    <t>Safety Fence</t>
  </si>
  <si>
    <t>LF</t>
  </si>
  <si>
    <t>Silt Fence</t>
  </si>
  <si>
    <t>Inlet Protection</t>
  </si>
  <si>
    <t>Sediment Basin</t>
  </si>
  <si>
    <t>Concrete Washout Basin</t>
  </si>
  <si>
    <t>[insert items not listed but part of construction plans]</t>
  </si>
  <si>
    <t>MAINTENANCE (35% of Construction BMPs)</t>
  </si>
  <si>
    <t>SECTION 2 - PUBLIC IMPROVEMENTS *</t>
  </si>
  <si>
    <t>ROADWAY IMPROVEMENTS</t>
  </si>
  <si>
    <t>Construction Traffic Control</t>
  </si>
  <si>
    <t>LS</t>
  </si>
  <si>
    <t>Aggregate Base Course         (135 lbs/cf)</t>
  </si>
  <si>
    <t>Tons</t>
  </si>
  <si>
    <t>Asphalt Pavement (4" thick)</t>
  </si>
  <si>
    <t>Asphalt Pavement (6" thick)</t>
  </si>
  <si>
    <t>Asphalt Pavement                   (147 lbs/cf)</t>
  </si>
  <si>
    <t>Raised Median, Paved</t>
  </si>
  <si>
    <t>SF</t>
  </si>
  <si>
    <t>Guide/Street Name Sign</t>
  </si>
  <si>
    <t>Epoxy Pavement Marking</t>
  </si>
  <si>
    <t>Thermoplastic Pavement Marking</t>
  </si>
  <si>
    <t>Barricade - Type 3</t>
  </si>
  <si>
    <t>Delineator - Type I</t>
  </si>
  <si>
    <t>Curb and Gutter, Type A      (6" Vertical)</t>
  </si>
  <si>
    <t>Curb and Gutter, Type B      (Median)</t>
  </si>
  <si>
    <t>Curb and Gutter, Type C      (Ramp)</t>
  </si>
  <si>
    <t>5" Sidewalk</t>
  </si>
  <si>
    <t>6" Sidewalk</t>
  </si>
  <si>
    <t>Pedestrian Ramp</t>
  </si>
  <si>
    <t>Cross Pan, local (8" thick, 6' wide to include return)</t>
  </si>
  <si>
    <t>Guardrail Type 3 (W-Beam)</t>
  </si>
  <si>
    <t>Guardrail Type 7 (Concrete)</t>
  </si>
  <si>
    <t>Guardrail End Anchorage</t>
  </si>
  <si>
    <t>Guardrail Impact Attenuator</t>
  </si>
  <si>
    <t>Sound Barrier Fence (CMU block, 6' high)</t>
  </si>
  <si>
    <t>Electrical Conduit,                         Size =</t>
  </si>
  <si>
    <t>Concrete Box Culvert (M Standard), Size (  W  x   H   )</t>
  </si>
  <si>
    <t>18" Reinforced Concrete Pipe</t>
  </si>
  <si>
    <t>24" Reinforced Concrete Pipe</t>
  </si>
  <si>
    <t>30" Reinforced Concrete Pipe</t>
  </si>
  <si>
    <t>36" Reinforced Concrete Pipe</t>
  </si>
  <si>
    <t>42" Reinforced Concrete Pipe</t>
  </si>
  <si>
    <t>48" Reinforced Concrete Pipe</t>
  </si>
  <si>
    <t>54" Reinforced Concrete Pipe</t>
  </si>
  <si>
    <t>60" Reinforced Concrete Pipe</t>
  </si>
  <si>
    <t>66" Reinforced Concrete Pipe</t>
  </si>
  <si>
    <t>72" Reinforced Concrete Pipe</t>
  </si>
  <si>
    <t>18" Corrugated Steel Pipe</t>
  </si>
  <si>
    <t>24" Corrugated Steel Pipe</t>
  </si>
  <si>
    <t>30" Corrugated Steel Pipe</t>
  </si>
  <si>
    <t>36" Corrugated Steel Pipe</t>
  </si>
  <si>
    <t>42" Corrugated Steel Pipe</t>
  </si>
  <si>
    <t>48" Corrugated Steel Pipe</t>
  </si>
  <si>
    <t>54" Corrugated Steel Pipe</t>
  </si>
  <si>
    <t>60" Corrugated Steel Pipe</t>
  </si>
  <si>
    <t>66" Corrugated Steel Pipe</t>
  </si>
  <si>
    <t>72" Corrugated Steel Pipe</t>
  </si>
  <si>
    <t>78" Corrugated Steel Pipe</t>
  </si>
  <si>
    <t>84" Corrugated Steel Pipe</t>
  </si>
  <si>
    <r>
      <t xml:space="preserve">Flared End Section (FES) RCP    Size =
</t>
    </r>
    <r>
      <rPr>
        <sz val="8"/>
        <color indexed="10"/>
        <rFont val="Arial"/>
        <family val="2"/>
      </rPr>
      <t>(unit cost = 6x pipe unit cost)</t>
    </r>
  </si>
  <si>
    <r>
      <t xml:space="preserve">Flared End Section (FES) CSP    Size =
</t>
    </r>
    <r>
      <rPr>
        <sz val="8"/>
        <color indexed="10"/>
        <rFont val="Arial"/>
        <family val="2"/>
      </rPr>
      <t>(unit cost = 6x pipe unit cost)</t>
    </r>
  </si>
  <si>
    <t>End Treatment- Headwall</t>
  </si>
  <si>
    <t>End Treatment- Wingwall</t>
  </si>
  <si>
    <t>End Treatment - Cutoff Wall</t>
  </si>
  <si>
    <t>Geotextile (Erosion Control)</t>
  </si>
  <si>
    <t>Drainage Channel Construction, Size (  W  x   H   )</t>
  </si>
  <si>
    <t>Drainage Channel Lining, Concrete</t>
  </si>
  <si>
    <t>Drainage Channel Lining, Rip Rap</t>
  </si>
  <si>
    <t xml:space="preserve">Drainage Channel Lining, Grass </t>
  </si>
  <si>
    <t>Drainage Channel Lining, Other Stabilization</t>
  </si>
  <si>
    <t>Section 2 Subtotal</t>
  </si>
  <si>
    <r>
      <t>ROADWAY IMPROVEMENTS</t>
    </r>
    <r>
      <rPr>
        <b/>
        <sz val="10"/>
        <rFont val="Arial"/>
        <family val="2"/>
      </rPr>
      <t xml:space="preserve"> </t>
    </r>
  </si>
  <si>
    <t>WATER SYSTEM IMPROVEMENTS</t>
  </si>
  <si>
    <t>Water Main Pipe (PVC), Size 8"</t>
  </si>
  <si>
    <t>Water Main Pipe (Ductile Iron), Size 8"</t>
  </si>
  <si>
    <t>Gate Valves, 8"</t>
  </si>
  <si>
    <t>Water Service Line Installation, inc. tap and valves</t>
  </si>
  <si>
    <t>Fire Cistern Installation, complete</t>
  </si>
  <si>
    <t>SANITARY SEWER IMPROVEMENTS</t>
  </si>
  <si>
    <t>Sewer Main Pipe (PVC), Size 8"</t>
  </si>
  <si>
    <t>Sanitary Sewer Manhole, Depth &lt; 15 feet</t>
  </si>
  <si>
    <t>Sanitary Service Line Installation, complete</t>
  </si>
  <si>
    <t>Sanitary Sewer Lift Station, complete</t>
  </si>
  <si>
    <t>Section 3 Subtotal</t>
  </si>
  <si>
    <t>Total Construction Financial Assurance</t>
  </si>
  <si>
    <t>Total Defect Warranty Financial Assurance</t>
  </si>
  <si>
    <t>(20% of all items identified as (*). To be collateralized at time of preliminary acceptance)</t>
  </si>
  <si>
    <t>Approvals</t>
  </si>
  <si>
    <t>Engineer     (P.E. Seal Required)</t>
  </si>
  <si>
    <t>Approved by Owner / Applicant</t>
  </si>
  <si>
    <t>(with Pre-Plat Construction)</t>
  </si>
  <si>
    <t>Total Remaining Construction Financial Assurance (with Pre-Plat Construction)</t>
  </si>
  <si>
    <t>Section 1 Subtotal</t>
  </si>
  <si>
    <t>Regulatory Sign/Advisory Sign</t>
  </si>
  <si>
    <t>8" Sidewalk</t>
  </si>
  <si>
    <t>Sound Barrier Fence (panels, 6' high)</t>
  </si>
  <si>
    <t>Cross Pan, collector (9" thick, 8' wide to include return)</t>
  </si>
  <si>
    <t>Curb Inlet (Type R) L=5',                Depth &lt; 5'</t>
  </si>
  <si>
    <t>Curb Inlet (Type R) L=5',          5' ≤ Depth &lt; 10'</t>
  </si>
  <si>
    <t>Curb Inlet (Type R) L =5',       10' ≤ Depth &lt; 15'</t>
  </si>
  <si>
    <t>Curb Inlet (Type R) L =10',             Depth &lt; 5'</t>
  </si>
  <si>
    <t>Curb Inlet (Type R) L =10',       5' ≤ Depth &lt; 10'</t>
  </si>
  <si>
    <t>Curb Inlet (Type R) L =10',     10' ≤ Depth &lt; 15'</t>
  </si>
  <si>
    <t>Curb Inlet (Type R) L =15',             Depth &lt; 5'</t>
  </si>
  <si>
    <t>Curb Inlet (Type R) L =15',       5' ≤ Depth &lt; 10'</t>
  </si>
  <si>
    <t>Curb Inlet (Type R) L =15',     10' ≤ Depth &lt; 15'</t>
  </si>
  <si>
    <t>Curb Inlet (Type R) L =20',             Depth &lt; 5'</t>
  </si>
  <si>
    <t>Curb Inlet (Type R) L =20',       5' ≤ Depth &lt; 10'</t>
  </si>
  <si>
    <t>Grated Inlet (Type C),                    Depth &lt; 5'</t>
  </si>
  <si>
    <t>Grated Inlet (Type D),                    Depth &lt; 5'</t>
  </si>
  <si>
    <t>Rip Rap, Grouted</t>
  </si>
  <si>
    <t>Rip Rap, d50 size from 6" to 24"</t>
  </si>
  <si>
    <t>Approved by El Paso County Engineer / ECM Administrator</t>
  </si>
  <si>
    <t>Fire Hydrant Assembly, w/ all valves</t>
  </si>
  <si>
    <t xml:space="preserve">SECTION 3 - COMMON DEVELOPMENT IMPROVEMENTS (Private or District and NOT Maintained by EPC)**     </t>
  </si>
  <si>
    <r>
      <t>LANDSCAPING IMPROVEMENTS</t>
    </r>
    <r>
      <rPr>
        <sz val="10"/>
        <rFont val="Arial"/>
        <family val="2"/>
      </rPr>
      <t/>
    </r>
  </si>
  <si>
    <t xml:space="preserve">  (For subdivision specific condition of approval, or PUD)</t>
  </si>
  <si>
    <t>(Exception: Permanent Pond/BMP shall be itemized under Section 1)</t>
  </si>
  <si>
    <t>AS-BUILT PLANS (Public Improvements inc. Permanent WQCV BMPs)</t>
  </si>
  <si>
    <t>(Sum of all section subtotals plus as-builts and pond/BMP certification)</t>
  </si>
  <si>
    <t>(Sum of all section totals less credit for items complete plus as-builts and pond/BMP certification)</t>
  </si>
  <si>
    <t>STORM DRAIN IMPROVEMENTS</t>
  </si>
  <si>
    <t>I hereby certify that this is an accurate and complete estimate of costs for the work as shown on the Grading and Erosion Control Plan and Construction Drawings associated with the Project.</t>
  </si>
  <si>
    <t>Unit</t>
  </si>
  <si>
    <t>Cost</t>
  </si>
  <si>
    <t>** - Section 3 is not subject to defect warranty requirements</t>
  </si>
  <si>
    <t>* - Subject to defect warranty financial assurance.  A minimum of 20% shall be retained until final acceptance (MAXIMUM OF 80% COMPLETE ALLOWED)</t>
  </si>
  <si>
    <r>
      <rPr>
        <sz val="10"/>
        <color rgb="FFFF0000"/>
        <rFont val="Arial"/>
        <family val="2"/>
      </rPr>
      <t>*</t>
    </r>
    <r>
      <rPr>
        <sz val="8"/>
        <color rgb="FFFF0000"/>
        <rFont val="Arial"/>
        <family val="2"/>
      </rPr>
      <t xml:space="preserve"> - Subject to defect warranty financial assurance.  A minimum of 20% shall be retained until final acceptance (MAXIMUM OF 80% COMPLETE ALLOWED)</t>
    </r>
  </si>
  <si>
    <r>
      <rPr>
        <u/>
        <sz val="10"/>
        <rFont val="Arial"/>
        <family val="2"/>
      </rPr>
      <t xml:space="preserve">   </t>
    </r>
    <r>
      <rPr>
        <sz val="10"/>
        <rFont val="Arial"/>
        <family val="2"/>
      </rPr>
      <t>" thick</t>
    </r>
  </si>
  <si>
    <t>Asphalt Pavement (3" thick)</t>
  </si>
  <si>
    <t>4" Sidewalk (common areas only)</t>
  </si>
  <si>
    <t>POND/BMP CERTIFICATION (inc. elevations and volume calculations)</t>
  </si>
  <si>
    <t>Storm Sewer Manhole, Box Base</t>
  </si>
  <si>
    <t>Storm Sewer Manhole, Slab Base</t>
  </si>
  <si>
    <t>1,000-5,000; $8,000 min</t>
  </si>
  <si>
    <t>5,001-20,000; $30,000 min</t>
  </si>
  <si>
    <t>20,001-50,000; $100,000 min</t>
  </si>
  <si>
    <t>50,001-200,000; $175,000 min</t>
  </si>
  <si>
    <t>greater than 200,000; $500,000 min</t>
  </si>
  <si>
    <t>Sediment Trap</t>
  </si>
  <si>
    <t>Slope Drain</t>
  </si>
  <si>
    <t>Surface Roughening</t>
  </si>
  <si>
    <t>Straw Bale</t>
  </si>
  <si>
    <t>Straw Wattle/Rock Sock</t>
  </si>
  <si>
    <t>Rock Check Dam</t>
  </si>
  <si>
    <t>Earthwork</t>
  </si>
  <si>
    <t>Permanent Erosion Control Blanket</t>
  </si>
  <si>
    <t>Permanent Pond/BMP (provide engineer's estimate)</t>
  </si>
  <si>
    <t>Permanent Seeding (inc. noxious weed mgmnt.) &amp; Mulching</t>
  </si>
  <si>
    <t>Temporary Seeding and Mulching</t>
  </si>
  <si>
    <t>Traffic Signal, (provide engineer's estimate)</t>
  </si>
  <si>
    <t>Curb Opening with Drainage Chase</t>
  </si>
  <si>
    <t>Notice:</t>
  </si>
  <si>
    <t>Abbreviations:</t>
  </si>
  <si>
    <t>Project Information:</t>
  </si>
  <si>
    <t>Helpful Information</t>
  </si>
  <si>
    <t>Section 1:</t>
  </si>
  <si>
    <t>Section 2:</t>
  </si>
  <si>
    <t>Section 3:</t>
  </si>
  <si>
    <t>As-Builts &amp; Pond Certifications:</t>
  </si>
  <si>
    <t>Section Explanations</t>
  </si>
  <si>
    <t>Important</t>
  </si>
  <si>
    <t>Process:</t>
  </si>
  <si>
    <t>Financial Assurance Estimate Form Introduction Sheet</t>
  </si>
  <si>
    <t>AC = Acres     CY = Cubic Yards     EA = Each     LF = Linear Feet     LS = Lump Sum     SF = Square Feet     SY = Square Yards</t>
  </si>
  <si>
    <t>Subdivision:</t>
  </si>
  <si>
    <t>Site Development Plan:</t>
  </si>
  <si>
    <t>.</t>
  </si>
  <si>
    <t>Percent Complete Column:</t>
  </si>
  <si>
    <t>• Before submitting the Financial Assurance Estimate Form ensure all item quantities shown on the GEC Plan, Construction Drawings, and Final Drainage Report are listed and match the FAE.</t>
  </si>
  <si>
    <t>• All blue cells represent input locations:</t>
  </si>
  <si>
    <r>
      <t xml:space="preserve">Current FAE Version </t>
    </r>
    <r>
      <rPr>
        <b/>
        <sz val="12"/>
        <color theme="0"/>
        <rFont val="Calibri"/>
        <family val="2"/>
        <scheme val="major"/>
      </rPr>
      <t>10/17/2023</t>
    </r>
  </si>
  <si>
    <t xml:space="preserve">• Surety collateral is due at the required pre-construction meeting with El Paso County staff prior to receiving an approved Construction Permit and Notice to Proceed. </t>
  </si>
  <si>
    <r>
      <t xml:space="preserve">• </t>
    </r>
    <r>
      <rPr>
        <sz val="12"/>
        <color theme="1"/>
        <rFont val="Calibri"/>
        <family val="2"/>
        <scheme val="minor"/>
      </rPr>
      <t>The percent complete column is used to determine the amount of remaining surety collateral being held as work is completed.</t>
    </r>
  </si>
  <si>
    <t>Acceptance and Release:</t>
  </si>
  <si>
    <t xml:space="preserve">• For subdivision projects with delayed plat recording, only the amount from Section 1 is required at the pre-construction meeting. The total or remaining FAE amount is required at the time of plat recordation depending on the completion of improvements. </t>
  </si>
  <si>
    <r>
      <t>• The Financial Assurance Estimate Form is updated annually by the County. The current year's FAE version is required for</t>
    </r>
    <r>
      <rPr>
        <b/>
        <sz val="12"/>
        <color theme="1"/>
        <rFont val="Calibri"/>
        <family val="2"/>
        <scheme val="minor"/>
      </rPr>
      <t xml:space="preserve"> all projects under review. </t>
    </r>
  </si>
  <si>
    <r>
      <t>• Above "</t>
    </r>
    <r>
      <rPr>
        <b/>
        <sz val="12"/>
        <color theme="1"/>
        <rFont val="Calibri"/>
        <family val="2"/>
        <scheme val="minor"/>
      </rPr>
      <t>Project Name</t>
    </r>
    <r>
      <rPr>
        <sz val="12"/>
        <color theme="1"/>
        <rFont val="Calibri"/>
        <family val="2"/>
        <scheme val="minor"/>
      </rPr>
      <t>", "</t>
    </r>
    <r>
      <rPr>
        <b/>
        <sz val="12"/>
        <color theme="1"/>
        <rFont val="Calibri"/>
        <family val="2"/>
        <scheme val="minor"/>
      </rPr>
      <t>Date</t>
    </r>
    <r>
      <rPr>
        <sz val="12"/>
        <color theme="1"/>
        <rFont val="Calibri"/>
        <family val="2"/>
        <scheme val="minor"/>
      </rPr>
      <t>", and "</t>
    </r>
    <r>
      <rPr>
        <b/>
        <sz val="12"/>
        <color theme="1"/>
        <rFont val="Calibri"/>
        <family val="2"/>
        <scheme val="minor"/>
      </rPr>
      <t>PCD File No.</t>
    </r>
    <r>
      <rPr>
        <sz val="12"/>
        <color theme="1"/>
        <rFont val="Calibri"/>
        <family val="2"/>
        <scheme val="minor"/>
      </rPr>
      <t>" type in the information in the respective blue cells. The file number can be found in EDARP and includes the project type and number (e.g. MS###, SF###, CDR### etc.)</t>
    </r>
  </si>
  <si>
    <t xml:space="preserve">• This section shall include all temporary and permanent stormwater control measures (CMs) / best management practices (BMPs). </t>
  </si>
  <si>
    <r>
      <t xml:space="preserve">• </t>
    </r>
    <r>
      <rPr>
        <b/>
        <sz val="12"/>
        <color theme="1"/>
        <rFont val="Calibri"/>
        <family val="2"/>
        <scheme val="minor"/>
      </rPr>
      <t xml:space="preserve">Early Grading Projects Only: </t>
    </r>
    <r>
      <rPr>
        <sz val="12"/>
        <color theme="1"/>
        <rFont val="Calibri"/>
        <family val="2"/>
        <scheme val="minor"/>
      </rPr>
      <t xml:space="preserve"> Use the highest </t>
    </r>
    <r>
      <rPr>
        <b/>
        <sz val="12"/>
        <color theme="1"/>
        <rFont val="Calibri"/>
        <family val="2"/>
        <scheme val="minor"/>
      </rPr>
      <t>Cut</t>
    </r>
    <r>
      <rPr>
        <sz val="12"/>
        <color theme="1"/>
        <rFont val="Calibri"/>
        <family val="2"/>
        <scheme val="minor"/>
      </rPr>
      <t xml:space="preserve"> or </t>
    </r>
    <r>
      <rPr>
        <b/>
        <sz val="12"/>
        <color theme="1"/>
        <rFont val="Calibri"/>
        <family val="2"/>
        <scheme val="minor"/>
      </rPr>
      <t>Fill</t>
    </r>
    <r>
      <rPr>
        <sz val="12"/>
        <color theme="1"/>
        <rFont val="Calibri"/>
        <family val="2"/>
        <scheme val="minor"/>
      </rPr>
      <t xml:space="preserve"> quantity, do not combine all earthwork totals. In the previous example, the quantity listed would be 8,500 CY.</t>
    </r>
  </si>
  <si>
    <r>
      <t xml:space="preserve">• The Earthwork subsection shall list the combined </t>
    </r>
    <r>
      <rPr>
        <b/>
        <sz val="12"/>
        <color theme="1"/>
        <rFont val="Calibri"/>
        <family val="2"/>
        <scheme val="minor"/>
      </rPr>
      <t>Cut</t>
    </r>
    <r>
      <rPr>
        <sz val="12"/>
        <color theme="1"/>
        <rFont val="Calibri"/>
        <family val="2"/>
        <scheme val="minor"/>
      </rPr>
      <t xml:space="preserve"> and </t>
    </r>
    <r>
      <rPr>
        <b/>
        <sz val="12"/>
        <color theme="1"/>
        <rFont val="Calibri"/>
        <family val="2"/>
        <scheme val="minor"/>
      </rPr>
      <t>Fill</t>
    </r>
    <r>
      <rPr>
        <sz val="12"/>
        <color theme="1"/>
        <rFont val="Calibri"/>
        <family val="2"/>
        <scheme val="minor"/>
      </rPr>
      <t xml:space="preserve"> quantities. For example, a project that has a </t>
    </r>
    <r>
      <rPr>
        <b/>
        <sz val="12"/>
        <color theme="1"/>
        <rFont val="Calibri"/>
        <family val="2"/>
        <scheme val="minor"/>
      </rPr>
      <t xml:space="preserve">Cut </t>
    </r>
    <r>
      <rPr>
        <sz val="12"/>
        <color theme="1"/>
        <rFont val="Calibri"/>
        <family val="2"/>
        <scheme val="minor"/>
      </rPr>
      <t xml:space="preserve">of 8,500 CY and </t>
    </r>
    <r>
      <rPr>
        <b/>
        <sz val="12"/>
        <color theme="1"/>
        <rFont val="Calibri"/>
        <family val="2"/>
        <scheme val="minor"/>
      </rPr>
      <t>Fill</t>
    </r>
    <r>
      <rPr>
        <sz val="12"/>
        <color theme="1"/>
        <rFont val="Calibri"/>
        <family val="2"/>
        <scheme val="minor"/>
      </rPr>
      <t xml:space="preserve"> of 5,500 CY of soil should list 14,000 CY as the quantity.</t>
    </r>
  </si>
  <si>
    <t>• In Line 20, input the number of permanent water quality facilities and the exact cost of each or the total cost provided by design engineer in the Final Drainage Report.</t>
  </si>
  <si>
    <t>• This section shall include all public improvements including but not limited to stormwater infrastructure, road construction, pedestrian improvements, and traffic signage and striping.</t>
  </si>
  <si>
    <t>• This section shall include all non-El Paso County maintained common development improvements being constructed. This includes private roads, sewers, waterlines, stormwater infrastructure, and landscaping. Private improvements that service a single lot are not required to be included.</t>
  </si>
  <si>
    <r>
      <t xml:space="preserve">• Provide total costs for As-Built construction drawings and Pond Certifications produced by the project engineer, </t>
    </r>
    <r>
      <rPr>
        <b/>
        <sz val="12"/>
        <color theme="1"/>
        <rFont val="Calibri"/>
        <family val="2"/>
        <scheme val="minor"/>
      </rPr>
      <t>no less than $1,500 each as applicable.</t>
    </r>
  </si>
  <si>
    <t>Surety Collateral Procedures</t>
  </si>
  <si>
    <t>• For a complete explanation of surety collateral collected by El Paso County for public and private development improvements refer to the El Paso County Engineering Criteria Manual Chapter 1.17 and Chapter 5.3.</t>
  </si>
  <si>
    <t>• Standard (minimum) unit costs are subject to change with annual updates. These costs are estimated based on the anticipated costs to the County to complete improvements and stabilize the site.</t>
  </si>
  <si>
    <t>The permit holder shall provide surety collateral for public and common development improvements prior to receiving a Construction Permit and subsequent County acceptance of the improvements. Construction surety collateral will be released in acccordance with the provisions of ECM Section 5.3.16.E or as otherwise allowed by an approved Development Agreement or Subdivision Improvements Agreement.</t>
  </si>
  <si>
    <t xml:space="preserve">• Upon completion of the work, it is the developer's responsibility to notify El Paso County Department of Public Works Development Services Inspections to schedule a Preliminary Acceptance inspection. After completing the Preliminary Acceptance inspection, up to 80% of the original surety collateral will be released to the developer. 
• The warranty period shall be two years from Preliminary Acceptance. At the time of expiration of the two-year warranty period the developer shall notify County staff to schedule a Final Acceptance inspection. Upon completion and approval of Final Acceptance the remaining 20% surety collateral will be released to the developer.  Preliminary Acceptance inspections and Final Acceptance inspections shall be scheduled in advance to reduce delays in surety release due to required punchlist repairs. </t>
  </si>
  <si>
    <t>2025 Financial Assurance Estimate Form</t>
  </si>
  <si>
    <t>Survey Monumentation</t>
  </si>
  <si>
    <t>Updated: 2/2025</t>
  </si>
  <si>
    <t>Project Name: ISLAMIC SOCIETY OF COLORADO SPRINGS</t>
  </si>
  <si>
    <t>Date: 03/21/2025</t>
  </si>
  <si>
    <t>Excavation included in earthwork above</t>
  </si>
  <si>
    <t>2' wide trickle channel</t>
  </si>
  <si>
    <t>Outlet Structure</t>
  </si>
  <si>
    <t>18" RCP Outfall Pipe</t>
  </si>
  <si>
    <t>Stabilized Staging Area</t>
  </si>
  <si>
    <t>18" FES</t>
  </si>
  <si>
    <t>4" Thick Concrete Sidewalk</t>
  </si>
  <si>
    <t>Deciduous Trees</t>
  </si>
  <si>
    <t>Evergreen Trees</t>
  </si>
  <si>
    <t>5 Gallon Shrubs</t>
  </si>
  <si>
    <t xml:space="preserve">Irrigation System </t>
  </si>
  <si>
    <t>Native Seed Area</t>
  </si>
  <si>
    <t>Shrub beds / edger / mulch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</si>
</sst>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164" formatCode="0.0%"/>
    <numFmt numFmtId="165" formatCode="mm/dd/yy"/>
    <numFmt numFmtId="166" formatCode="0_);[Red]\(0\)"/>
    <numFmt numFmtId="167" formatCode="_([$$-409]* #,##0.00_);_([$$-409]* \(#,##0.00\);_([$$-409]* &quot;-&quot;??_);_(@_)"/>
    <numFmt numFmtId="168" formatCode=".##"/>
  </numFmts>
  <fonts count="32" x14ac:knownFonts="1">
    <font>
      <sz val="11"/>
      <color theme="1"/>
      <name val="Calibri"/>
      <family val="2"/>
      <scheme val="minor"/>
    </font>
    <font>
      <sz val="10"/>
      <name val="Arial"/>
      <family val="2"/>
    </font>
    <font>
      <sz val="10"/>
      <name val="Tahoma"/>
      <family val="2"/>
    </font>
    <font>
      <sz val="20"/>
      <name val="Tahoma"/>
      <family val="2"/>
    </font>
    <font>
      <b/>
      <sz val="10"/>
      <name val="Tahoma"/>
      <family val="2"/>
    </font>
    <font>
      <b/>
      <sz val="10"/>
      <name val="Arial"/>
      <family val="2"/>
    </font>
    <font>
      <b/>
      <u/>
      <sz val="10"/>
      <name val="Arial"/>
      <family val="2"/>
    </font>
    <font>
      <sz val="12"/>
      <name val="Tahoma"/>
      <family val="2"/>
    </font>
    <font>
      <sz val="11"/>
      <name val="Tahoma"/>
      <family val="2"/>
    </font>
    <font>
      <b/>
      <sz val="12"/>
      <name val="Arial"/>
      <family val="2"/>
    </font>
    <font>
      <b/>
      <sz val="9"/>
      <name val="Tahoma"/>
      <family val="2"/>
    </font>
    <font>
      <b/>
      <sz val="12"/>
      <name val="Tahoma"/>
      <family val="2"/>
    </font>
    <font>
      <i/>
      <sz val="10"/>
      <name val="Arial"/>
      <family val="2"/>
    </font>
    <font>
      <sz val="8"/>
      <color indexed="10"/>
      <name val="Arial"/>
      <family val="2"/>
    </font>
    <font>
      <sz val="10"/>
      <color rgb="FFFF0000"/>
      <name val="Tahoma"/>
      <family val="2"/>
    </font>
    <font>
      <sz val="8"/>
      <color rgb="FFFF0000"/>
      <name val="Arial"/>
      <family val="2"/>
    </font>
    <font>
      <sz val="10"/>
      <color rgb="FFFF0000"/>
      <name val="Arial"/>
      <family val="2"/>
    </font>
    <font>
      <i/>
      <sz val="10"/>
      <color rgb="FFFF0000"/>
      <name val="Arial"/>
      <family val="2"/>
    </font>
    <font>
      <u/>
      <sz val="10"/>
      <name val="Arial"/>
      <family val="2"/>
    </font>
    <font>
      <sz val="11"/>
      <name val="Calibri"/>
      <family val="2"/>
      <scheme val="minor"/>
    </font>
    <font>
      <sz val="10"/>
      <name val="Arial"/>
      <family val="2"/>
    </font>
    <font>
      <sz val="10"/>
      <name val="Tahoma"/>
      <family val="2"/>
    </font>
    <font>
      <b/>
      <sz val="12"/>
      <color theme="0"/>
      <name val="Aharoni"/>
      <charset val="177"/>
    </font>
    <font>
      <sz val="12"/>
      <color theme="1"/>
      <name val="Calibri"/>
      <family val="2"/>
      <scheme val="minor"/>
    </font>
    <font>
      <b/>
      <sz val="12"/>
      <name val="Calibri"/>
      <family val="2"/>
      <scheme val="minor"/>
    </font>
    <font>
      <b/>
      <sz val="12"/>
      <color theme="0"/>
      <name val="Aharoni"/>
      <charset val="177"/>
    </font>
    <font>
      <b/>
      <sz val="12"/>
      <color theme="0"/>
      <name val="Calibri"/>
      <family val="2"/>
      <scheme val="major"/>
    </font>
    <font>
      <b/>
      <sz val="12"/>
      <color theme="1"/>
      <name val="Calibri"/>
      <family val="2"/>
      <scheme val="minor"/>
    </font>
    <font>
      <b/>
      <i/>
      <sz val="12"/>
      <color theme="1"/>
      <name val="Calibri"/>
      <family val="2"/>
      <scheme val="minor"/>
    </font>
    <font>
      <b/>
      <sz val="11"/>
      <color theme="1"/>
      <name val="Calibri"/>
      <family val="2"/>
      <scheme val="minor"/>
    </font>
    <font>
      <sz val="10"/>
      <name val="Tahoma"/>
    </font>
    <font>
      <sz val="10"/>
      <name val="Arial"/>
    </font>
  </fonts>
  <fills count="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8" tint="0.59999389629810485"/>
        <bgColor indexed="64"/>
      </patternFill>
    </fill>
  </fills>
  <borders count="105">
    <border>
      <left/>
      <right/>
      <top/>
      <bottom/>
      <diagonal/>
    </border>
    <border>
      <left/>
      <right/>
      <top/>
      <bottom style="thin">
        <color indexed="22"/>
      </bottom>
      <diagonal/>
    </border>
    <border>
      <left/>
      <right/>
      <top/>
      <bottom style="medium">
        <color indexed="64"/>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22"/>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medium">
        <color indexed="64"/>
      </bottom>
      <diagonal/>
    </border>
    <border>
      <left style="thin">
        <color indexed="55"/>
      </left>
      <right style="thin">
        <color indexed="55"/>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style="thin">
        <color indexed="22"/>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rgb="FFC0C0C0"/>
      </left>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rgb="FFC0C0C0"/>
      </left>
      <right style="thin">
        <color rgb="FFC0C0C0"/>
      </right>
      <top style="medium">
        <color indexed="64"/>
      </top>
      <bottom/>
      <diagonal/>
    </border>
    <border>
      <left/>
      <right style="thin">
        <color rgb="FFC0C0C0"/>
      </right>
      <top style="medium">
        <color indexed="64"/>
      </top>
      <bottom/>
      <diagonal/>
    </border>
    <border>
      <left/>
      <right style="medium">
        <color indexed="64"/>
      </right>
      <top style="medium">
        <color indexed="64"/>
      </top>
      <bottom/>
      <diagonal/>
    </border>
    <border>
      <left style="thin">
        <color indexed="22"/>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style="thin">
        <color indexed="64"/>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right style="thin">
        <color indexed="64"/>
      </right>
      <top style="thin">
        <color indexed="64"/>
      </top>
      <bottom style="thin">
        <color indexed="22"/>
      </bottom>
      <diagonal/>
    </border>
    <border>
      <left style="thin">
        <color rgb="FFC0C0C0"/>
      </left>
      <right/>
      <top style="thin">
        <color theme="0" tint="-0.14996795556505021"/>
      </top>
      <bottom style="thin">
        <color theme="0" tint="-0.14996795556505021"/>
      </bottom>
      <diagonal/>
    </border>
    <border>
      <left/>
      <right/>
      <top style="thin">
        <color theme="0" tint="-0.14996795556505021"/>
      </top>
      <bottom/>
      <diagonal/>
    </border>
    <border>
      <left style="thin">
        <color rgb="FFC0C0C0"/>
      </left>
      <right/>
      <top style="thin">
        <color theme="0" tint="-0.14996795556505021"/>
      </top>
      <bottom/>
      <diagonal/>
    </border>
    <border>
      <left style="thin">
        <color indexed="64"/>
      </left>
      <right/>
      <top/>
      <bottom style="thin">
        <color theme="0" tint="-0.14996795556505021"/>
      </bottom>
      <diagonal/>
    </border>
    <border>
      <left/>
      <right style="thin">
        <color indexed="64"/>
      </right>
      <top/>
      <bottom style="thin">
        <color theme="0" tint="-0.14996795556505021"/>
      </bottom>
      <diagonal/>
    </border>
    <border>
      <left/>
      <right style="thin">
        <color indexed="64"/>
      </right>
      <top/>
      <bottom style="thin">
        <color rgb="FFC0C0C0"/>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auto="1"/>
      </right>
      <top style="thin">
        <color indexed="64"/>
      </top>
      <bottom style="thin">
        <color theme="0" tint="-0.14996795556505021"/>
      </bottom>
      <diagonal/>
    </border>
    <border>
      <left/>
      <right style="thin">
        <color auto="1"/>
      </right>
      <top/>
      <bottom style="medium">
        <color indexed="64"/>
      </bottom>
      <diagonal/>
    </border>
    <border>
      <left/>
      <right style="thin">
        <color auto="1"/>
      </right>
      <top/>
      <bottom style="double">
        <color indexed="64"/>
      </bottom>
      <diagonal/>
    </border>
    <border>
      <left style="thin">
        <color indexed="22"/>
      </left>
      <right/>
      <top style="thin">
        <color theme="0" tint="-0.14996795556505021"/>
      </top>
      <bottom style="thin">
        <color theme="0" tint="-0.14996795556505021"/>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55"/>
      </left>
      <right style="thin">
        <color indexed="55"/>
      </right>
      <top style="medium">
        <color indexed="64"/>
      </top>
      <bottom/>
      <diagonal/>
    </border>
    <border>
      <left style="thin">
        <color indexed="64"/>
      </left>
      <right style="thin">
        <color indexed="64"/>
      </right>
      <top/>
      <bottom style="thin">
        <color indexed="22"/>
      </bottom>
      <diagonal/>
    </border>
    <border>
      <left style="thin">
        <color indexed="64"/>
      </left>
      <right style="thin">
        <color indexed="64"/>
      </right>
      <top style="thin">
        <color theme="0" tint="-0.14996795556505021"/>
      </top>
      <bottom style="thin">
        <color theme="0" tint="-0.14996795556505021"/>
      </bottom>
      <diagonal/>
    </border>
    <border>
      <left style="thin">
        <color theme="0" tint="-0.14993743705557422"/>
      </left>
      <right style="thin">
        <color auto="1"/>
      </right>
      <top style="thin">
        <color theme="0" tint="-0.14990691854609822"/>
      </top>
      <bottom style="medium">
        <color indexed="64"/>
      </bottom>
      <diagonal/>
    </border>
    <border>
      <left style="thin">
        <color auto="1"/>
      </left>
      <right style="thin">
        <color indexed="64"/>
      </right>
      <top style="thin">
        <color theme="0" tint="-0.14996795556505021"/>
      </top>
      <bottom style="medium">
        <color indexed="64"/>
      </bottom>
      <diagonal/>
    </border>
    <border>
      <left style="thin">
        <color theme="0" tint="-0.14993743705557422"/>
      </left>
      <right style="thin">
        <color auto="1"/>
      </right>
      <top style="thin">
        <color auto="1"/>
      </top>
      <bottom style="thin">
        <color theme="0" tint="-0.14990691854609822"/>
      </bottom>
      <diagonal/>
    </border>
    <border>
      <left style="thin">
        <color indexed="64"/>
      </left>
      <right style="thin">
        <color indexed="64"/>
      </right>
      <top style="thin">
        <color indexed="64"/>
      </top>
      <bottom/>
      <diagonal/>
    </border>
    <border>
      <left style="thin">
        <color indexed="22"/>
      </left>
      <right/>
      <top style="thin">
        <color theme="0" tint="-0.14996795556505021"/>
      </top>
      <bottom/>
      <diagonal/>
    </border>
    <border>
      <left style="thin">
        <color indexed="64"/>
      </left>
      <right/>
      <top style="thin">
        <color indexed="64"/>
      </top>
      <bottom/>
      <diagonal/>
    </border>
    <border>
      <left/>
      <right/>
      <top style="thin">
        <color indexed="64"/>
      </top>
      <bottom/>
      <diagonal/>
    </border>
    <border>
      <left style="thin">
        <color auto="1"/>
      </left>
      <right style="thin">
        <color indexed="64"/>
      </right>
      <top style="thin">
        <color indexed="64"/>
      </top>
      <bottom style="thin">
        <color theme="0" tint="-0.14996795556505021"/>
      </bottom>
      <diagonal/>
    </border>
    <border>
      <left/>
      <right style="thin">
        <color indexed="64"/>
      </right>
      <top style="thin">
        <color indexed="64"/>
      </top>
      <bottom/>
      <diagonal/>
    </border>
    <border>
      <left style="thin">
        <color indexed="64"/>
      </left>
      <right/>
      <top style="thin">
        <color indexed="22"/>
      </top>
      <bottom/>
      <diagonal/>
    </border>
    <border>
      <left/>
      <right/>
      <top style="thin">
        <color indexed="22"/>
      </top>
      <bottom/>
      <diagonal/>
    </border>
    <border>
      <left style="thin">
        <color indexed="64"/>
      </left>
      <right/>
      <top style="thin">
        <color theme="0" tint="-0.14996795556505021"/>
      </top>
      <bottom/>
      <diagonal/>
    </border>
    <border>
      <left/>
      <right/>
      <top style="thin">
        <color theme="0" tint="-0.24994659260841701"/>
      </top>
      <bottom/>
      <diagonal/>
    </border>
    <border>
      <left style="thin">
        <color rgb="FFC0C0C0"/>
      </left>
      <right/>
      <top style="thin">
        <color rgb="FFC0C0C0"/>
      </top>
      <bottom/>
      <diagonal/>
    </border>
    <border>
      <left style="thin">
        <color indexed="22"/>
      </left>
      <right/>
      <top style="thin">
        <color rgb="FFC0C0C0"/>
      </top>
      <bottom/>
      <diagonal/>
    </border>
    <border>
      <left style="thin">
        <color indexed="64"/>
      </left>
      <right/>
      <top style="thin">
        <color rgb="FFC0C0C0"/>
      </top>
      <bottom/>
      <diagonal/>
    </border>
    <border>
      <left style="thin">
        <color auto="1"/>
      </left>
      <right/>
      <top style="thin">
        <color theme="0" tint="-0.14996795556505021"/>
      </top>
      <bottom/>
      <diagonal/>
    </border>
    <border>
      <left style="thin">
        <color rgb="FFC0C0C0"/>
      </left>
      <right/>
      <top style="thin">
        <color indexed="22"/>
      </top>
      <bottom/>
      <diagonal/>
    </border>
    <border>
      <left style="thin">
        <color indexed="22"/>
      </left>
      <right/>
      <top style="thin">
        <color indexed="22"/>
      </top>
      <bottom/>
      <diagonal/>
    </border>
    <border>
      <left style="thin">
        <color indexed="64"/>
      </left>
      <right/>
      <top style="thin">
        <color theme="1"/>
      </top>
      <bottom/>
      <diagonal/>
    </border>
    <border>
      <left style="thin">
        <color indexed="22"/>
      </left>
      <right/>
      <top style="thin">
        <color theme="0" tint="-0.14996795556505021"/>
      </top>
      <bottom/>
      <diagonal/>
    </border>
    <border>
      <left style="thin">
        <color indexed="64"/>
      </left>
      <right/>
      <top style="thin">
        <color theme="0" tint="-0.14996795556505021"/>
      </top>
      <bottom/>
      <diagonal/>
    </border>
    <border>
      <left/>
      <right/>
      <top style="thin">
        <color theme="0" tint="-0.14996795556505021"/>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rgb="FFC0C0C0"/>
      </left>
      <right/>
      <top style="thin">
        <color theme="0" tint="-0.14996795556505021"/>
      </top>
      <bottom style="thin">
        <color indexed="64"/>
      </bottom>
      <diagonal/>
    </border>
    <border>
      <left style="thin">
        <color indexed="22"/>
      </left>
      <right/>
      <top style="thin">
        <color theme="0" tint="-0.14996795556505021"/>
      </top>
      <bottom style="thin">
        <color indexed="64"/>
      </bottom>
      <diagonal/>
    </border>
    <border>
      <left style="thin">
        <color auto="1"/>
      </left>
      <right/>
      <top style="thin">
        <color theme="0" tint="-0.14996795556505021"/>
      </top>
      <bottom style="thin">
        <color indexed="64"/>
      </bottom>
      <diagonal/>
    </border>
    <border>
      <left style="thin">
        <color indexed="64"/>
      </left>
      <right/>
      <top style="thin">
        <color theme="0" tint="-0.14999847407452621"/>
      </top>
      <bottom/>
      <diagonal/>
    </border>
    <border>
      <left style="thin">
        <color indexed="64"/>
      </left>
      <right/>
      <top style="thin">
        <color theme="0" tint="-0.14999847407452621"/>
      </top>
      <bottom style="thin">
        <color theme="0" tint="-0.14999847407452621"/>
      </bottom>
      <diagonal/>
    </border>
    <border>
      <left style="thin">
        <color indexed="22"/>
      </left>
      <right style="thin">
        <color theme="0" tint="-0.14999847407452621"/>
      </right>
      <top style="thin">
        <color theme="0" tint="-0.14996795556505021"/>
      </top>
      <bottom style="thin">
        <color theme="0" tint="-0.14996795556505021"/>
      </bottom>
      <diagonal/>
    </border>
    <border>
      <left style="thin">
        <color indexed="22"/>
      </left>
      <right style="thin">
        <color theme="0" tint="-0.14999847407452621"/>
      </right>
      <top style="thin">
        <color theme="0" tint="-0.14996795556505021"/>
      </top>
      <bottom/>
      <diagonal/>
    </border>
    <border>
      <left style="thin">
        <color indexed="22"/>
      </left>
      <right style="thin">
        <color theme="0" tint="-0.14999847407452621"/>
      </right>
      <top/>
      <bottom/>
      <diagonal/>
    </border>
    <border>
      <left/>
      <right/>
      <top style="thin">
        <color theme="0" tint="-0.14996795556505021"/>
      </top>
      <bottom style="thin">
        <color theme="0" tint="-0.14999847407452621"/>
      </bottom>
      <diagonal/>
    </border>
    <border>
      <left style="thin">
        <color indexed="22"/>
      </left>
      <right/>
      <top style="thin">
        <color theme="0" tint="-0.14999847407452621"/>
      </top>
      <bottom/>
      <diagonal/>
    </border>
    <border>
      <left style="thin">
        <color indexed="22"/>
      </left>
      <right/>
      <top style="thin">
        <color theme="0" tint="-0.14999847407452621"/>
      </top>
      <bottom style="thin">
        <color theme="0" tint="-0.14999847407452621"/>
      </bottom>
      <diagonal/>
    </border>
    <border>
      <left style="thin">
        <color indexed="22"/>
      </left>
      <right/>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theme="0" tint="-0.14996795556505021"/>
      </top>
      <bottom style="thin">
        <color theme="0" tint="-0.14996795556505021"/>
      </bottom>
      <diagonal/>
    </border>
    <border>
      <left/>
      <right/>
      <top style="thin">
        <color rgb="FFC0C0C0"/>
      </top>
      <bottom/>
      <diagonal/>
    </border>
    <border>
      <left style="thin">
        <color indexed="22"/>
      </left>
      <right/>
      <top style="thin">
        <color theme="0" tint="-0.14996795556505021"/>
      </top>
      <bottom style="thin">
        <color indexed="22"/>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theme="0" tint="-0.14996795556505021"/>
      </top>
      <bottom style="thin">
        <color theme="1"/>
      </bottom>
      <diagonal/>
    </border>
    <border>
      <left style="thin">
        <color indexed="64"/>
      </left>
      <right/>
      <top style="thin">
        <color theme="0" tint="-0.14996795556505021"/>
      </top>
      <bottom style="thin">
        <color indexed="64"/>
      </bottom>
      <diagonal/>
    </border>
    <border>
      <left style="thin">
        <color rgb="FFC0C0C0"/>
      </left>
      <right style="thin">
        <color indexed="22"/>
      </right>
      <top style="thin">
        <color theme="0" tint="-0.14996795556505021"/>
      </top>
      <bottom style="thin">
        <color auto="1"/>
      </bottom>
      <diagonal/>
    </border>
    <border>
      <left style="thin">
        <color indexed="22"/>
      </left>
      <right style="thin">
        <color indexed="22"/>
      </right>
      <top style="thin">
        <color theme="0" tint="-0.14996795556505021"/>
      </top>
      <bottom style="thin">
        <color auto="1"/>
      </bottom>
      <diagonal/>
    </border>
    <border>
      <left style="thin">
        <color indexed="22"/>
      </left>
      <right style="thin">
        <color indexed="64"/>
      </right>
      <top style="thin">
        <color indexed="22"/>
      </top>
      <bottom style="thin">
        <color auto="1"/>
      </bottom>
      <diagonal/>
    </border>
    <border>
      <left/>
      <right style="thin">
        <color rgb="FFC0C0C0"/>
      </right>
      <top style="thin">
        <color theme="0" tint="-0.14996795556505021"/>
      </top>
      <bottom/>
      <diagonal/>
    </border>
  </borders>
  <cellStyleXfs count="8">
    <xf numFmtId="0" fontId="0" fillId="0" borderId="0"/>
    <xf numFmtId="3" fontId="1" fillId="0" borderId="0" applyNumberFormat="0" applyFont="0" applyBorder="0" applyAlignment="0" applyProtection="0"/>
    <xf numFmtId="38" fontId="1" fillId="0" borderId="0" applyFont="0" applyFill="0" applyBorder="0" applyAlignment="0" applyProtection="0"/>
    <xf numFmtId="6"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0" fontId="1" fillId="0" borderId="0"/>
    <xf numFmtId="49" fontId="1" fillId="0" borderId="0" applyFont="0" applyFill="0" applyBorder="0" applyAlignment="0" applyProtection="0"/>
  </cellStyleXfs>
  <cellXfs count="442">
    <xf numFmtId="0" fontId="0" fillId="0" borderId="0" xfId="0"/>
    <xf numFmtId="49" fontId="2" fillId="0" borderId="0" xfId="1" applyNumberFormat="1" applyFont="1" applyAlignment="1" applyProtection="1">
      <alignment horizontal="center"/>
      <protection locked="0"/>
    </xf>
    <xf numFmtId="9" fontId="2" fillId="0" borderId="0" xfId="1" applyNumberFormat="1" applyFont="1" applyBorder="1" applyAlignment="1" applyProtection="1">
      <alignment horizontal="left"/>
      <protection locked="0"/>
    </xf>
    <xf numFmtId="49" fontId="2" fillId="0" borderId="0" xfId="1" applyNumberFormat="1" applyFont="1" applyBorder="1" applyAlignment="1" applyProtection="1">
      <alignment horizontal="left"/>
      <protection locked="0"/>
    </xf>
    <xf numFmtId="8" fontId="4" fillId="0" borderId="2" xfId="1" applyNumberFormat="1" applyFont="1" applyBorder="1" applyAlignment="1" applyProtection="1">
      <alignment vertical="center"/>
      <protection locked="0"/>
    </xf>
    <xf numFmtId="8" fontId="2" fillId="0" borderId="2" xfId="1" applyNumberFormat="1" applyFont="1" applyBorder="1" applyAlignment="1" applyProtection="1">
      <alignment horizontal="center" vertical="center"/>
      <protection locked="0"/>
    </xf>
    <xf numFmtId="9" fontId="4" fillId="0" borderId="2" xfId="2" applyNumberFormat="1" applyFont="1" applyFill="1" applyBorder="1" applyAlignment="1" applyProtection="1">
      <alignment vertical="center"/>
      <protection locked="0"/>
    </xf>
    <xf numFmtId="8" fontId="2" fillId="0" borderId="2" xfId="1" applyNumberFormat="1" applyFont="1" applyBorder="1" applyAlignment="1" applyProtection="1">
      <alignment vertical="center"/>
      <protection locked="0"/>
    </xf>
    <xf numFmtId="9" fontId="2" fillId="0" borderId="0" xfId="2" applyNumberFormat="1" applyFont="1" applyFill="1" applyBorder="1" applyAlignment="1" applyProtection="1">
      <alignment vertical="center"/>
      <protection locked="0"/>
    </xf>
    <xf numFmtId="0" fontId="1" fillId="0" borderId="0" xfId="6" applyAlignment="1" applyProtection="1">
      <alignment horizontal="center"/>
      <protection locked="0"/>
    </xf>
    <xf numFmtId="164" fontId="2" fillId="0" borderId="0" xfId="1" quotePrefix="1" applyNumberFormat="1" applyFont="1" applyBorder="1" applyAlignment="1" applyProtection="1">
      <alignment horizontal="center" vertical="center"/>
      <protection locked="0"/>
    </xf>
    <xf numFmtId="49" fontId="2" fillId="0" borderId="0" xfId="1" applyNumberFormat="1" applyFont="1" applyBorder="1" applyAlignment="1" applyProtection="1">
      <alignment vertical="center"/>
      <protection locked="0"/>
    </xf>
    <xf numFmtId="0" fontId="6" fillId="0" borderId="0" xfId="6" quotePrefix="1" applyFont="1" applyAlignment="1" applyProtection="1">
      <alignment horizontal="left"/>
      <protection locked="0"/>
    </xf>
    <xf numFmtId="0" fontId="5" fillId="0" borderId="0" xfId="6" applyFont="1" applyProtection="1">
      <protection locked="0"/>
    </xf>
    <xf numFmtId="3" fontId="2" fillId="0" borderId="0" xfId="1" applyFont="1" applyBorder="1" applyAlignment="1" applyProtection="1">
      <alignment vertical="center"/>
      <protection locked="0"/>
    </xf>
    <xf numFmtId="0" fontId="1" fillId="0" borderId="0" xfId="6" applyProtection="1">
      <protection locked="0"/>
    </xf>
    <xf numFmtId="3" fontId="2" fillId="0" borderId="0" xfId="1" applyFont="1" applyBorder="1" applyAlignment="1" applyProtection="1">
      <alignment horizontal="left" vertical="center"/>
      <protection locked="0"/>
    </xf>
    <xf numFmtId="9" fontId="4" fillId="0" borderId="0" xfId="2" applyNumberFormat="1" applyFont="1" applyFill="1" applyBorder="1" applyAlignment="1" applyProtection="1">
      <alignment vertical="center" wrapText="1"/>
      <protection locked="0"/>
    </xf>
    <xf numFmtId="49" fontId="2" fillId="0" borderId="10" xfId="1" applyNumberFormat="1" applyFont="1" applyBorder="1" applyAlignment="1" applyProtection="1">
      <alignment vertical="center"/>
      <protection locked="0"/>
    </xf>
    <xf numFmtId="8" fontId="2" fillId="0" borderId="0" xfId="1" applyNumberFormat="1" applyFont="1" applyBorder="1" applyAlignment="1" applyProtection="1">
      <alignment vertical="center"/>
      <protection locked="0"/>
    </xf>
    <xf numFmtId="8" fontId="2" fillId="0" borderId="0" xfId="1" applyNumberFormat="1" applyFont="1" applyBorder="1" applyAlignment="1" applyProtection="1">
      <alignment horizontal="center" vertical="center"/>
      <protection locked="0"/>
    </xf>
    <xf numFmtId="9" fontId="2" fillId="0" borderId="0" xfId="2" applyNumberFormat="1" applyFont="1" applyFill="1" applyBorder="1" applyAlignment="1" applyProtection="1">
      <alignment horizontal="center" vertical="center"/>
      <protection locked="0"/>
    </xf>
    <xf numFmtId="3" fontId="1" fillId="0" borderId="0" xfId="1" applyFont="1" applyBorder="1" applyAlignment="1" applyProtection="1">
      <alignment horizontal="center" vertical="center"/>
      <protection locked="0"/>
    </xf>
    <xf numFmtId="3" fontId="1" fillId="0" borderId="0" xfId="1" applyFont="1" applyBorder="1" applyAlignment="1" applyProtection="1">
      <alignment vertical="center"/>
      <protection locked="0"/>
    </xf>
    <xf numFmtId="9" fontId="1" fillId="0" borderId="0" xfId="2" applyNumberFormat="1" applyFont="1" applyFill="1" applyBorder="1" applyAlignment="1" applyProtection="1">
      <alignment vertical="center"/>
      <protection locked="0"/>
    </xf>
    <xf numFmtId="3" fontId="1" fillId="0" borderId="5" xfId="1" applyFont="1" applyBorder="1" applyAlignment="1" applyProtection="1">
      <alignment horizontal="center" vertical="center"/>
      <protection locked="0"/>
    </xf>
    <xf numFmtId="3" fontId="1" fillId="0" borderId="5" xfId="1" applyFont="1" applyBorder="1" applyAlignment="1" applyProtection="1">
      <alignment vertical="center"/>
      <protection locked="0"/>
    </xf>
    <xf numFmtId="9" fontId="1" fillId="0" borderId="5" xfId="2" applyNumberFormat="1" applyFont="1" applyFill="1" applyBorder="1" applyAlignment="1" applyProtection="1">
      <alignment vertical="center"/>
      <protection locked="0"/>
    </xf>
    <xf numFmtId="49" fontId="2" fillId="0" borderId="0" xfId="1" applyNumberFormat="1" applyFont="1" applyBorder="1" applyAlignment="1" applyProtection="1">
      <alignment horizontal="center" vertical="center"/>
      <protection locked="0"/>
    </xf>
    <xf numFmtId="49" fontId="11" fillId="0" borderId="0" xfId="1" applyNumberFormat="1" applyFont="1" applyBorder="1" applyAlignment="1" applyProtection="1">
      <alignment vertical="center"/>
      <protection locked="0"/>
    </xf>
    <xf numFmtId="49" fontId="4" fillId="0" borderId="0" xfId="1" applyNumberFormat="1" applyFont="1" applyBorder="1" applyAlignment="1" applyProtection="1">
      <alignment horizontal="center" vertical="center" wrapText="1"/>
      <protection locked="0"/>
    </xf>
    <xf numFmtId="167" fontId="1" fillId="0" borderId="0" xfId="1" applyNumberFormat="1"/>
    <xf numFmtId="167" fontId="4" fillId="0" borderId="2" xfId="2" applyNumberFormat="1" applyFont="1" applyFill="1" applyBorder="1" applyAlignment="1" applyProtection="1">
      <alignment vertical="center"/>
      <protection locked="0"/>
    </xf>
    <xf numFmtId="167" fontId="2" fillId="0" borderId="0" xfId="1" applyNumberFormat="1" applyFont="1" applyBorder="1" applyAlignment="1" applyProtection="1">
      <alignment vertical="center"/>
      <protection locked="0"/>
    </xf>
    <xf numFmtId="167" fontId="1" fillId="0" borderId="0" xfId="2" applyNumberFormat="1" applyFont="1" applyFill="1" applyBorder="1" applyAlignment="1" applyProtection="1">
      <alignment horizontal="right"/>
      <protection locked="0"/>
    </xf>
    <xf numFmtId="167" fontId="4" fillId="0" borderId="0" xfId="2" applyNumberFormat="1" applyFont="1" applyFill="1" applyBorder="1" applyAlignment="1" applyProtection="1">
      <alignment vertical="center" wrapText="1"/>
      <protection locked="0"/>
    </xf>
    <xf numFmtId="167" fontId="2" fillId="0" borderId="0" xfId="2" applyNumberFormat="1" applyFont="1" applyFill="1" applyBorder="1" applyAlignment="1" applyProtection="1">
      <alignment vertical="center"/>
      <protection locked="0"/>
    </xf>
    <xf numFmtId="167" fontId="2" fillId="0" borderId="0" xfId="2" applyNumberFormat="1" applyFont="1" applyFill="1" applyBorder="1" applyAlignment="1" applyProtection="1">
      <alignment horizontal="center" vertical="center"/>
      <protection locked="0"/>
    </xf>
    <xf numFmtId="167" fontId="1" fillId="0" borderId="0" xfId="2" applyNumberFormat="1" applyFont="1" applyFill="1" applyBorder="1" applyAlignment="1" applyProtection="1">
      <alignment vertical="center"/>
      <protection locked="0"/>
    </xf>
    <xf numFmtId="167" fontId="1" fillId="0" borderId="5" xfId="2" applyNumberFormat="1" applyFont="1" applyFill="1" applyBorder="1" applyAlignment="1" applyProtection="1">
      <alignment vertical="center"/>
      <protection locked="0"/>
    </xf>
    <xf numFmtId="167" fontId="0" fillId="0" borderId="0" xfId="0" applyNumberFormat="1"/>
    <xf numFmtId="167" fontId="7" fillId="0" borderId="0" xfId="1" applyNumberFormat="1" applyFont="1" applyBorder="1" applyAlignment="1" applyProtection="1">
      <alignment horizontal="left"/>
      <protection locked="0"/>
    </xf>
    <xf numFmtId="167" fontId="2" fillId="0" borderId="0" xfId="1" applyNumberFormat="1" applyFont="1" applyBorder="1" applyAlignment="1" applyProtection="1">
      <alignment horizontal="left"/>
      <protection locked="0"/>
    </xf>
    <xf numFmtId="167" fontId="2" fillId="0" borderId="2" xfId="2" applyNumberFormat="1" applyFont="1" applyFill="1" applyBorder="1" applyAlignment="1" applyProtection="1">
      <alignment vertical="center"/>
      <protection locked="0"/>
    </xf>
    <xf numFmtId="167" fontId="2" fillId="0" borderId="2" xfId="2" applyNumberFormat="1" applyFont="1" applyFill="1" applyBorder="1" applyAlignment="1" applyProtection="1">
      <alignment horizontal="left" vertical="center"/>
      <protection locked="0"/>
    </xf>
    <xf numFmtId="167" fontId="2" fillId="0" borderId="0" xfId="2" applyNumberFormat="1" applyFont="1" applyFill="1" applyBorder="1" applyAlignment="1" applyProtection="1">
      <alignment horizontal="left" vertical="center"/>
      <protection locked="0"/>
    </xf>
    <xf numFmtId="49" fontId="11" fillId="0" borderId="7" xfId="1" applyNumberFormat="1" applyFont="1" applyBorder="1" applyAlignment="1" applyProtection="1">
      <alignment vertical="center" wrapText="1"/>
      <protection locked="0"/>
    </xf>
    <xf numFmtId="8" fontId="2" fillId="0" borderId="0" xfId="1" applyNumberFormat="1" applyFont="1" applyBorder="1" applyAlignment="1" applyProtection="1">
      <alignment horizontal="left" vertical="center"/>
      <protection locked="0"/>
    </xf>
    <xf numFmtId="3" fontId="1" fillId="0" borderId="0" xfId="1" applyFont="1" applyBorder="1" applyAlignment="1" applyProtection="1">
      <protection locked="0"/>
    </xf>
    <xf numFmtId="3" fontId="1" fillId="0" borderId="0" xfId="1" applyFont="1" applyBorder="1" applyAlignment="1" applyProtection="1">
      <alignment horizontal="left" vertical="center"/>
      <protection locked="0"/>
    </xf>
    <xf numFmtId="49" fontId="2" fillId="0" borderId="0" xfId="1" applyNumberFormat="1" applyFont="1" applyBorder="1" applyAlignment="1" applyProtection="1">
      <alignment vertical="center" wrapText="1"/>
      <protection locked="0"/>
    </xf>
    <xf numFmtId="3" fontId="1" fillId="0" borderId="0" xfId="1" applyFont="1" applyBorder="1" applyAlignment="1" applyProtection="1">
      <alignment vertical="center" wrapText="1"/>
      <protection locked="0"/>
    </xf>
    <xf numFmtId="49" fontId="4" fillId="0" borderId="0" xfId="1" applyNumberFormat="1" applyFont="1" applyBorder="1" applyAlignment="1" applyProtection="1">
      <alignment horizontal="left" vertical="center"/>
      <protection locked="0"/>
    </xf>
    <xf numFmtId="49" fontId="4" fillId="0" borderId="0" xfId="1" applyNumberFormat="1" applyFont="1" applyBorder="1" applyAlignment="1" applyProtection="1">
      <alignment horizontal="left" vertical="center" wrapText="1"/>
      <protection locked="0"/>
    </xf>
    <xf numFmtId="38" fontId="14" fillId="0" borderId="0" xfId="1" applyNumberFormat="1" applyFont="1" applyBorder="1" applyAlignment="1" applyProtection="1">
      <alignment horizontal="left" vertical="center"/>
      <protection locked="0"/>
    </xf>
    <xf numFmtId="38" fontId="2" fillId="0" borderId="0" xfId="1" applyNumberFormat="1" applyFont="1" applyBorder="1" applyAlignment="1" applyProtection="1">
      <alignment horizontal="left" vertical="center"/>
      <protection locked="0"/>
    </xf>
    <xf numFmtId="0" fontId="2" fillId="0" borderId="0" xfId="1" applyNumberFormat="1" applyFont="1" applyBorder="1" applyAlignment="1" applyProtection="1">
      <alignment horizontal="left" vertical="center" wrapText="1"/>
      <protection locked="0"/>
    </xf>
    <xf numFmtId="0" fontId="2" fillId="0" borderId="0" xfId="1" applyNumberFormat="1" applyFont="1" applyBorder="1" applyAlignment="1" applyProtection="1">
      <alignment horizontal="left" vertical="center"/>
      <protection locked="0"/>
    </xf>
    <xf numFmtId="40" fontId="1" fillId="0" borderId="0" xfId="2" applyNumberFormat="1" applyFont="1" applyFill="1" applyBorder="1" applyAlignment="1" applyProtection="1">
      <alignment horizontal="left" vertical="center"/>
      <protection locked="0"/>
    </xf>
    <xf numFmtId="2" fontId="8" fillId="0" borderId="0" xfId="1" applyNumberFormat="1" applyFont="1" applyBorder="1" applyAlignment="1" applyProtection="1">
      <alignment horizontal="left" vertical="center"/>
      <protection locked="0"/>
    </xf>
    <xf numFmtId="49" fontId="2" fillId="0" borderId="0" xfId="1" applyNumberFormat="1" applyFont="1" applyBorder="1" applyAlignment="1" applyProtection="1">
      <alignment horizontal="left" vertical="center"/>
      <protection locked="0"/>
    </xf>
    <xf numFmtId="167" fontId="4" fillId="0" borderId="10" xfId="2" applyNumberFormat="1" applyFont="1" applyFill="1" applyBorder="1" applyAlignment="1" applyProtection="1">
      <alignment horizontal="left" vertical="center" wrapText="1"/>
      <protection locked="0"/>
    </xf>
    <xf numFmtId="167" fontId="2" fillId="0" borderId="10" xfId="1" applyNumberFormat="1" applyFont="1" applyBorder="1" applyAlignment="1" applyProtection="1">
      <alignment vertical="center"/>
      <protection locked="0"/>
    </xf>
    <xf numFmtId="167" fontId="2" fillId="0" borderId="10" xfId="2" applyNumberFormat="1" applyFont="1" applyFill="1" applyBorder="1" applyAlignment="1" applyProtection="1">
      <alignment horizontal="left" vertical="center"/>
      <protection locked="0"/>
    </xf>
    <xf numFmtId="167" fontId="1" fillId="0" borderId="10" xfId="2" applyNumberFormat="1" applyFont="1" applyFill="1" applyBorder="1" applyAlignment="1" applyProtection="1">
      <alignment horizontal="left" vertical="center"/>
      <protection locked="0"/>
    </xf>
    <xf numFmtId="167" fontId="1" fillId="0" borderId="11" xfId="2" applyNumberFormat="1" applyFont="1" applyFill="1" applyBorder="1" applyAlignment="1" applyProtection="1">
      <alignment horizontal="left" vertical="center"/>
      <protection locked="0"/>
    </xf>
    <xf numFmtId="167" fontId="1" fillId="2" borderId="28" xfId="2" applyNumberFormat="1" applyFont="1" applyFill="1" applyBorder="1" applyAlignment="1" applyProtection="1">
      <alignment horizontal="right" vertical="center"/>
      <protection locked="0"/>
    </xf>
    <xf numFmtId="167" fontId="1" fillId="2" borderId="29" xfId="2" applyNumberFormat="1" applyFont="1" applyFill="1" applyBorder="1" applyAlignment="1" applyProtection="1">
      <alignment horizontal="right" vertical="center"/>
      <protection locked="0"/>
    </xf>
    <xf numFmtId="38" fontId="2" fillId="0" borderId="0" xfId="1" applyNumberFormat="1" applyFont="1" applyBorder="1" applyAlignment="1" applyProtection="1">
      <alignment horizontal="left"/>
      <protection locked="0"/>
    </xf>
    <xf numFmtId="49" fontId="4" fillId="0" borderId="7" xfId="1" applyNumberFormat="1" applyFont="1" applyBorder="1" applyAlignment="1" applyProtection="1">
      <alignment vertical="center"/>
      <protection locked="0"/>
    </xf>
    <xf numFmtId="49" fontId="4" fillId="0" borderId="0" xfId="1" applyNumberFormat="1" applyFont="1" applyBorder="1" applyAlignment="1" applyProtection="1">
      <alignment vertical="center"/>
      <protection locked="0"/>
    </xf>
    <xf numFmtId="167" fontId="4" fillId="0" borderId="0" xfId="2" applyNumberFormat="1" applyFont="1" applyFill="1" applyBorder="1" applyAlignment="1" applyProtection="1">
      <alignment horizontal="center" vertical="center" wrapText="1"/>
      <protection locked="0"/>
    </xf>
    <xf numFmtId="9" fontId="11" fillId="2" borderId="46" xfId="2" applyNumberFormat="1" applyFont="1" applyFill="1" applyBorder="1" applyAlignment="1" applyProtection="1">
      <alignment vertical="center" wrapText="1"/>
      <protection locked="0"/>
    </xf>
    <xf numFmtId="10" fontId="2" fillId="0" borderId="50" xfId="2" applyNumberFormat="1" applyFont="1" applyFill="1" applyBorder="1" applyAlignment="1" applyProtection="1">
      <alignment vertical="center"/>
      <protection locked="0"/>
    </xf>
    <xf numFmtId="0" fontId="19" fillId="0" borderId="0" xfId="0" applyFont="1"/>
    <xf numFmtId="38" fontId="2" fillId="0" borderId="2" xfId="2" applyFont="1" applyFill="1" applyBorder="1" applyAlignment="1" applyProtection="1">
      <alignment vertical="center"/>
      <protection locked="0"/>
    </xf>
    <xf numFmtId="38" fontId="4" fillId="0" borderId="0" xfId="2" applyFont="1" applyFill="1" applyBorder="1" applyAlignment="1" applyProtection="1">
      <alignment horizontal="center" vertical="center" wrapText="1"/>
      <protection locked="0"/>
    </xf>
    <xf numFmtId="38" fontId="2" fillId="0" borderId="0" xfId="2" applyFont="1" applyFill="1" applyBorder="1" applyAlignment="1" applyProtection="1">
      <alignment horizontal="right" vertical="center"/>
      <protection locked="0"/>
    </xf>
    <xf numFmtId="38" fontId="2" fillId="0" borderId="0" xfId="2" applyFont="1" applyFill="1" applyBorder="1" applyAlignment="1" applyProtection="1">
      <alignment vertical="center"/>
      <protection locked="0"/>
    </xf>
    <xf numFmtId="38" fontId="0" fillId="0" borderId="0" xfId="0" applyNumberFormat="1"/>
    <xf numFmtId="9" fontId="2" fillId="2" borderId="54" xfId="2" applyNumberFormat="1" applyFont="1" applyFill="1" applyBorder="1" applyAlignment="1" applyProtection="1">
      <protection locked="0"/>
    </xf>
    <xf numFmtId="164" fontId="2" fillId="0" borderId="55" xfId="1" applyNumberFormat="1" applyFont="1" applyBorder="1" applyAlignment="1">
      <alignment horizontal="center" vertical="center"/>
    </xf>
    <xf numFmtId="0" fontId="1" fillId="0" borderId="56" xfId="6" applyBorder="1" applyAlignment="1">
      <alignment horizontal="left" indent="1"/>
    </xf>
    <xf numFmtId="0" fontId="1" fillId="0" borderId="57" xfId="6" applyBorder="1" applyAlignment="1">
      <alignment horizontal="left" indent="1"/>
    </xf>
    <xf numFmtId="38" fontId="2" fillId="0" borderId="57" xfId="2" applyFont="1" applyBorder="1" applyAlignment="1">
      <alignment horizontal="right" vertical="center"/>
    </xf>
    <xf numFmtId="0" fontId="1" fillId="0" borderId="57" xfId="6" applyBorder="1" applyAlignment="1">
      <alignment horizontal="center"/>
    </xf>
    <xf numFmtId="167" fontId="1" fillId="0" borderId="57" xfId="3" applyNumberFormat="1" applyFont="1" applyBorder="1"/>
    <xf numFmtId="164" fontId="2" fillId="0" borderId="57" xfId="1" applyNumberFormat="1" applyFont="1" applyBorder="1" applyAlignment="1">
      <alignment horizontal="center" vertical="center"/>
    </xf>
    <xf numFmtId="167" fontId="2" fillId="0" borderId="57" xfId="2" applyNumberFormat="1" applyFont="1" applyBorder="1" applyAlignment="1">
      <alignment vertical="center"/>
    </xf>
    <xf numFmtId="9" fontId="2" fillId="0" borderId="57" xfId="2" applyNumberFormat="1" applyFont="1" applyBorder="1" applyAlignment="1">
      <alignment vertical="center"/>
    </xf>
    <xf numFmtId="167" fontId="2" fillId="0" borderId="59" xfId="2" applyNumberFormat="1" applyFont="1" applyBorder="1" applyAlignment="1">
      <alignment vertical="center"/>
    </xf>
    <xf numFmtId="0" fontId="1" fillId="0" borderId="63" xfId="6" applyBorder="1" applyAlignment="1">
      <alignment horizontal="right" indent="1"/>
    </xf>
    <xf numFmtId="0" fontId="1" fillId="0" borderId="65" xfId="6" applyBorder="1" applyAlignment="1">
      <alignment horizontal="center"/>
    </xf>
    <xf numFmtId="167" fontId="2" fillId="0" borderId="65" xfId="2" applyNumberFormat="1" applyFont="1" applyBorder="1" applyAlignment="1">
      <alignment vertical="center"/>
    </xf>
    <xf numFmtId="0" fontId="1" fillId="0" borderId="35" xfId="6" applyBorder="1" applyAlignment="1">
      <alignment horizontal="left" indent="1"/>
    </xf>
    <xf numFmtId="0" fontId="1" fillId="0" borderId="55" xfId="6" applyBorder="1" applyAlignment="1">
      <alignment horizontal="center"/>
    </xf>
    <xf numFmtId="167" fontId="2" fillId="0" borderId="55" xfId="2" applyNumberFormat="1" applyFont="1" applyBorder="1" applyAlignment="1">
      <alignment vertical="center"/>
    </xf>
    <xf numFmtId="10" fontId="2" fillId="2" borderId="62" xfId="2" applyNumberFormat="1" applyFont="1" applyFill="1" applyBorder="1" applyAlignment="1">
      <alignment vertical="center"/>
    </xf>
    <xf numFmtId="0" fontId="1" fillId="0" borderId="61" xfId="6" applyBorder="1" applyAlignment="1">
      <alignment horizontal="left" indent="4"/>
    </xf>
    <xf numFmtId="0" fontId="1" fillId="0" borderId="35" xfId="6" applyBorder="1" applyAlignment="1">
      <alignment horizontal="left" indent="4"/>
    </xf>
    <xf numFmtId="167" fontId="2" fillId="0" borderId="66" xfId="2" applyNumberFormat="1" applyFont="1" applyBorder="1" applyAlignment="1">
      <alignment vertical="center"/>
    </xf>
    <xf numFmtId="167" fontId="2" fillId="0" borderId="62" xfId="2" applyNumberFormat="1" applyFont="1" applyBorder="1" applyAlignment="1">
      <alignment vertical="center"/>
    </xf>
    <xf numFmtId="167" fontId="2" fillId="0" borderId="67" xfId="2" applyNumberFormat="1" applyFont="1" applyBorder="1" applyAlignment="1">
      <alignment vertical="center"/>
    </xf>
    <xf numFmtId="0" fontId="1" fillId="0" borderId="61" xfId="6" applyBorder="1" applyAlignment="1">
      <alignment horizontal="left" indent="1"/>
    </xf>
    <xf numFmtId="0" fontId="1" fillId="0" borderId="69" xfId="6" applyBorder="1" applyAlignment="1">
      <alignment horizontal="center"/>
    </xf>
    <xf numFmtId="164" fontId="2" fillId="0" borderId="69" xfId="1" applyNumberFormat="1" applyFont="1" applyBorder="1" applyAlignment="1">
      <alignment horizontal="center" vertical="center"/>
    </xf>
    <xf numFmtId="167" fontId="2" fillId="0" borderId="69" xfId="2" applyNumberFormat="1" applyFont="1" applyBorder="1" applyAlignment="1">
      <alignment vertical="center"/>
    </xf>
    <xf numFmtId="10" fontId="2" fillId="2" borderId="70" xfId="2" applyNumberFormat="1" applyFont="1" applyFill="1" applyBorder="1" applyAlignment="1">
      <alignment vertical="center"/>
    </xf>
    <xf numFmtId="0" fontId="1" fillId="0" borderId="71" xfId="6" applyBorder="1" applyAlignment="1">
      <alignment horizontal="center"/>
    </xf>
    <xf numFmtId="164" fontId="2" fillId="0" borderId="71" xfId="1" applyNumberFormat="1" applyFont="1" applyBorder="1" applyAlignment="1">
      <alignment horizontal="center" vertical="center"/>
    </xf>
    <xf numFmtId="167" fontId="2" fillId="0" borderId="71" xfId="2" applyNumberFormat="1" applyFont="1" applyBorder="1" applyAlignment="1">
      <alignment vertical="center"/>
    </xf>
    <xf numFmtId="10" fontId="2" fillId="2" borderId="72" xfId="2" applyNumberFormat="1" applyFont="1" applyFill="1" applyBorder="1" applyAlignment="1">
      <alignment vertical="center"/>
    </xf>
    <xf numFmtId="0" fontId="1" fillId="2" borderId="35" xfId="6" applyFill="1" applyBorder="1" applyAlignment="1">
      <alignment horizontal="left" indent="1"/>
    </xf>
    <xf numFmtId="164" fontId="2" fillId="0" borderId="45" xfId="1" applyNumberFormat="1" applyFont="1" applyBorder="1" applyAlignment="1">
      <alignment horizontal="center" vertical="center"/>
    </xf>
    <xf numFmtId="10" fontId="2" fillId="2" borderId="30" xfId="2" applyNumberFormat="1" applyFont="1" applyFill="1" applyBorder="1" applyAlignment="1">
      <alignment vertical="center"/>
    </xf>
    <xf numFmtId="167" fontId="2" fillId="0" borderId="60" xfId="2" applyNumberFormat="1" applyFont="1" applyBorder="1" applyAlignment="1">
      <alignment vertical="center"/>
    </xf>
    <xf numFmtId="167" fontId="2" fillId="0" borderId="72" xfId="2" applyNumberFormat="1" applyFont="1" applyBorder="1" applyAlignment="1">
      <alignment vertical="center"/>
    </xf>
    <xf numFmtId="167" fontId="2" fillId="0" borderId="30" xfId="2" applyNumberFormat="1" applyFont="1" applyBorder="1" applyAlignment="1">
      <alignment vertical="center"/>
    </xf>
    <xf numFmtId="0" fontId="1" fillId="0" borderId="35" xfId="6" applyBorder="1" applyAlignment="1">
      <alignment horizontal="left" wrapText="1" indent="1"/>
    </xf>
    <xf numFmtId="167" fontId="2" fillId="0" borderId="70" xfId="2" applyNumberFormat="1" applyFont="1" applyBorder="1" applyAlignment="1">
      <alignment vertical="center"/>
    </xf>
    <xf numFmtId="167" fontId="2" fillId="0" borderId="29" xfId="2" applyNumberFormat="1" applyFont="1" applyFill="1" applyBorder="1" applyAlignment="1" applyProtection="1">
      <alignment horizontal="left" vertical="center"/>
      <protection locked="0"/>
    </xf>
    <xf numFmtId="9" fontId="11" fillId="2" borderId="75" xfId="2" applyNumberFormat="1" applyFont="1" applyFill="1" applyBorder="1" applyAlignment="1" applyProtection="1">
      <alignment vertical="center"/>
      <protection locked="0"/>
    </xf>
    <xf numFmtId="164" fontId="2" fillId="0" borderId="77" xfId="1" applyNumberFormat="1" applyFont="1" applyBorder="1" applyAlignment="1">
      <alignment horizontal="center" vertical="center"/>
    </xf>
    <xf numFmtId="10" fontId="2" fillId="2" borderId="78" xfId="2" applyNumberFormat="1" applyFont="1" applyFill="1" applyBorder="1" applyAlignment="1">
      <alignment vertical="center"/>
    </xf>
    <xf numFmtId="167" fontId="2" fillId="0" borderId="78" xfId="2" applyNumberFormat="1" applyFont="1" applyBorder="1" applyAlignment="1">
      <alignment vertical="center"/>
    </xf>
    <xf numFmtId="0" fontId="0" fillId="0" borderId="35" xfId="1" applyNumberFormat="1" applyFont="1" applyBorder="1" applyAlignment="1">
      <alignment horizontal="left" indent="1"/>
    </xf>
    <xf numFmtId="0" fontId="0" fillId="0" borderId="35" xfId="1" applyNumberFormat="1" applyFont="1" applyBorder="1" applyAlignment="1">
      <alignment horizontal="center" vertical="center" wrapText="1"/>
    </xf>
    <xf numFmtId="0" fontId="1" fillId="0" borderId="35" xfId="6" applyBorder="1" applyAlignment="1">
      <alignment horizontal="right" indent="1"/>
    </xf>
    <xf numFmtId="0" fontId="1" fillId="0" borderId="67" xfId="6" applyBorder="1" applyAlignment="1">
      <alignment horizontal="left" indent="1"/>
    </xf>
    <xf numFmtId="0" fontId="1" fillId="0" borderId="79" xfId="6" applyBorder="1" applyAlignment="1">
      <alignment horizontal="left" indent="1"/>
    </xf>
    <xf numFmtId="0" fontId="1" fillId="0" borderId="80" xfId="6" applyBorder="1" applyAlignment="1">
      <alignment horizontal="left" indent="1"/>
    </xf>
    <xf numFmtId="0" fontId="1" fillId="0" borderId="7" xfId="6" applyBorder="1" applyAlignment="1">
      <alignment horizontal="left" indent="1"/>
    </xf>
    <xf numFmtId="0" fontId="1" fillId="0" borderId="81" xfId="6" applyBorder="1" applyAlignment="1">
      <alignment horizontal="center"/>
    </xf>
    <xf numFmtId="164" fontId="2" fillId="0" borderId="35" xfId="1" applyNumberFormat="1" applyFont="1" applyBorder="1" applyAlignment="1">
      <alignment horizontal="center" vertical="center"/>
    </xf>
    <xf numFmtId="0" fontId="1" fillId="0" borderId="82" xfId="6" applyBorder="1" applyAlignment="1">
      <alignment horizontal="center"/>
    </xf>
    <xf numFmtId="0" fontId="1" fillId="0" borderId="83" xfId="6" applyBorder="1" applyAlignment="1">
      <alignment horizontal="center"/>
    </xf>
    <xf numFmtId="0" fontId="20" fillId="0" borderId="35" xfId="6" applyFont="1" applyBorder="1" applyAlignment="1">
      <alignment horizontal="left" indent="1"/>
    </xf>
    <xf numFmtId="0" fontId="20" fillId="0" borderId="71" xfId="6" applyFont="1" applyBorder="1" applyAlignment="1">
      <alignment horizontal="center"/>
    </xf>
    <xf numFmtId="167" fontId="21" fillId="0" borderId="72" xfId="2" applyNumberFormat="1" applyFont="1" applyBorder="1" applyAlignment="1">
      <alignment vertical="center"/>
    </xf>
    <xf numFmtId="0" fontId="0" fillId="4" borderId="0" xfId="0" applyFill="1"/>
    <xf numFmtId="0" fontId="24" fillId="0" borderId="0" xfId="0" applyFont="1" applyAlignment="1">
      <alignment horizontal="right" vertical="center"/>
    </xf>
    <xf numFmtId="0" fontId="24" fillId="0" borderId="0" xfId="0" applyFont="1" applyAlignment="1">
      <alignment horizontal="right"/>
    </xf>
    <xf numFmtId="0" fontId="27" fillId="0" borderId="0" xfId="0" applyFont="1" applyAlignment="1">
      <alignment horizontal="right" vertical="center"/>
    </xf>
    <xf numFmtId="0" fontId="0" fillId="5" borderId="0" xfId="0" applyFill="1"/>
    <xf numFmtId="0" fontId="23" fillId="0" borderId="0" xfId="0" applyFont="1" applyAlignment="1">
      <alignment vertical="top" wrapText="1"/>
    </xf>
    <xf numFmtId="0" fontId="23" fillId="0" borderId="0" xfId="0" applyFont="1" applyAlignment="1">
      <alignment wrapText="1"/>
    </xf>
    <xf numFmtId="0" fontId="23" fillId="0" borderId="0" xfId="0" applyFont="1" applyAlignment="1">
      <alignment horizontal="left" vertical="top" wrapText="1"/>
    </xf>
    <xf numFmtId="0" fontId="0" fillId="0" borderId="0" xfId="0" applyAlignment="1">
      <alignment vertical="top" wrapText="1"/>
    </xf>
    <xf numFmtId="0" fontId="23" fillId="0" borderId="0" xfId="0" quotePrefix="1" applyFont="1" applyAlignment="1">
      <alignment vertical="top" wrapText="1"/>
    </xf>
    <xf numFmtId="0" fontId="28" fillId="0" borderId="0" xfId="0" applyFont="1" applyAlignment="1">
      <alignment horizontal="center" vertical="center" wrapText="1"/>
    </xf>
    <xf numFmtId="0" fontId="23" fillId="0" borderId="0" xfId="0" quotePrefix="1" applyFont="1" applyAlignment="1">
      <alignment horizontal="left" vertical="top" wrapText="1"/>
    </xf>
    <xf numFmtId="0" fontId="27" fillId="0" borderId="0" xfId="0" applyFont="1" applyAlignment="1">
      <alignment horizontal="right"/>
    </xf>
    <xf numFmtId="0" fontId="12" fillId="2" borderId="35" xfId="6" applyFont="1" applyFill="1" applyBorder="1" applyAlignment="1" applyProtection="1">
      <alignment horizontal="left" indent="1"/>
      <protection locked="0"/>
    </xf>
    <xf numFmtId="0" fontId="17" fillId="2" borderId="35" xfId="6" applyFont="1" applyFill="1" applyBorder="1" applyAlignment="1" applyProtection="1">
      <alignment horizontal="left" indent="1"/>
      <protection locked="0"/>
    </xf>
    <xf numFmtId="10" fontId="2" fillId="2" borderId="66" xfId="2" applyNumberFormat="1" applyFont="1" applyFill="1" applyBorder="1" applyAlignment="1" applyProtection="1">
      <alignment vertical="center"/>
      <protection locked="0"/>
    </xf>
    <xf numFmtId="10" fontId="2" fillId="2" borderId="62" xfId="2" applyNumberFormat="1" applyFont="1" applyFill="1" applyBorder="1" applyAlignment="1" applyProtection="1">
      <alignment vertical="center"/>
      <protection locked="0"/>
    </xf>
    <xf numFmtId="10" fontId="21" fillId="2" borderId="72" xfId="2" applyNumberFormat="1" applyFont="1" applyFill="1" applyBorder="1" applyAlignment="1" applyProtection="1">
      <alignment vertical="center"/>
      <protection locked="0"/>
    </xf>
    <xf numFmtId="10" fontId="2" fillId="2" borderId="67" xfId="2" applyNumberFormat="1" applyFont="1" applyFill="1" applyBorder="1" applyAlignment="1" applyProtection="1">
      <alignment vertical="center"/>
      <protection locked="0"/>
    </xf>
    <xf numFmtId="0" fontId="1" fillId="2" borderId="35" xfId="6" applyFill="1" applyBorder="1" applyAlignment="1" applyProtection="1">
      <alignment horizontal="center"/>
      <protection locked="0"/>
    </xf>
    <xf numFmtId="0" fontId="1" fillId="2" borderId="35" xfId="6" applyFill="1" applyBorder="1" applyAlignment="1" applyProtection="1">
      <alignment horizontal="left" indent="1"/>
      <protection locked="0"/>
    </xf>
    <xf numFmtId="0" fontId="1" fillId="2" borderId="71" xfId="6" applyFill="1" applyBorder="1" applyAlignment="1" applyProtection="1">
      <alignment horizontal="center"/>
      <protection locked="0"/>
    </xf>
    <xf numFmtId="167" fontId="1" fillId="2" borderId="71" xfId="3" applyNumberFormat="1" applyFont="1" applyFill="1" applyBorder="1" applyProtection="1">
      <protection locked="0"/>
    </xf>
    <xf numFmtId="10" fontId="2" fillId="2" borderId="60" xfId="2" applyNumberFormat="1" applyFont="1" applyFill="1" applyBorder="1" applyAlignment="1" applyProtection="1">
      <alignment vertical="center"/>
      <protection locked="0"/>
    </xf>
    <xf numFmtId="10" fontId="2" fillId="2" borderId="72" xfId="2" applyNumberFormat="1" applyFont="1" applyFill="1" applyBorder="1" applyAlignment="1" applyProtection="1">
      <alignment vertical="center"/>
      <protection locked="0"/>
    </xf>
    <xf numFmtId="10" fontId="2" fillId="2" borderId="30" xfId="2" applyNumberFormat="1" applyFont="1" applyFill="1" applyBorder="1" applyAlignment="1" applyProtection="1">
      <alignment vertical="center"/>
      <protection locked="0"/>
    </xf>
    <xf numFmtId="167" fontId="2" fillId="2" borderId="71" xfId="2" applyNumberFormat="1" applyFont="1" applyFill="1" applyBorder="1" applyAlignment="1" applyProtection="1">
      <alignment horizontal="right" vertical="center"/>
      <protection locked="0"/>
    </xf>
    <xf numFmtId="0" fontId="1" fillId="2" borderId="29" xfId="6" applyFill="1" applyBorder="1" applyAlignment="1" applyProtection="1">
      <alignment horizontal="left" indent="1"/>
      <protection locked="0"/>
    </xf>
    <xf numFmtId="0" fontId="1" fillId="2" borderId="45" xfId="6" applyFill="1" applyBorder="1" applyAlignment="1" applyProtection="1">
      <alignment horizontal="center"/>
      <protection locked="0"/>
    </xf>
    <xf numFmtId="167" fontId="2" fillId="2" borderId="45" xfId="2" applyNumberFormat="1" applyFont="1" applyFill="1" applyBorder="1" applyAlignment="1" applyProtection="1">
      <alignment horizontal="right" vertical="center"/>
      <protection locked="0"/>
    </xf>
    <xf numFmtId="0" fontId="17" fillId="2" borderId="29" xfId="6" applyFont="1" applyFill="1" applyBorder="1" applyAlignment="1" applyProtection="1">
      <alignment horizontal="left" indent="1"/>
      <protection locked="0"/>
    </xf>
    <xf numFmtId="0" fontId="12" fillId="2" borderId="29" xfId="6" applyFont="1" applyFill="1" applyBorder="1" applyAlignment="1" applyProtection="1">
      <alignment horizontal="left" indent="1"/>
      <protection locked="0"/>
    </xf>
    <xf numFmtId="167" fontId="1" fillId="2" borderId="45" xfId="3" applyNumberFormat="1" applyFont="1" applyFill="1" applyBorder="1" applyProtection="1">
      <protection locked="0"/>
    </xf>
    <xf numFmtId="167" fontId="1" fillId="2" borderId="35" xfId="3" applyNumberFormat="1" applyFont="1" applyFill="1" applyBorder="1" applyProtection="1">
      <protection locked="0"/>
    </xf>
    <xf numFmtId="167" fontId="2" fillId="2" borderId="35" xfId="2" applyNumberFormat="1" applyFont="1" applyFill="1" applyBorder="1" applyAlignment="1" applyProtection="1">
      <alignment horizontal="right" vertical="center"/>
      <protection locked="0"/>
    </xf>
    <xf numFmtId="0" fontId="1" fillId="2" borderId="35" xfId="6" applyFill="1" applyBorder="1" applyAlignment="1" applyProtection="1">
      <alignment horizontal="left" vertical="top" wrapText="1" indent="1"/>
      <protection locked="0"/>
    </xf>
    <xf numFmtId="0" fontId="1" fillId="2" borderId="35" xfId="6" applyFill="1" applyBorder="1" applyAlignment="1" applyProtection="1">
      <alignment horizontal="left" wrapText="1" indent="1"/>
      <protection locked="0"/>
    </xf>
    <xf numFmtId="0" fontId="1" fillId="2" borderId="77" xfId="6" applyFill="1" applyBorder="1" applyAlignment="1" applyProtection="1">
      <alignment horizontal="center"/>
      <protection locked="0"/>
    </xf>
    <xf numFmtId="167" fontId="1" fillId="2" borderId="77" xfId="3" applyNumberFormat="1" applyFont="1" applyFill="1" applyBorder="1" applyProtection="1">
      <protection locked="0"/>
    </xf>
    <xf numFmtId="0" fontId="17" fillId="2" borderId="73" xfId="6" applyFont="1" applyFill="1" applyBorder="1" applyAlignment="1" applyProtection="1">
      <alignment horizontal="left" indent="1"/>
      <protection locked="0"/>
    </xf>
    <xf numFmtId="0" fontId="12" fillId="2" borderId="73" xfId="6" applyFont="1" applyFill="1" applyBorder="1" applyAlignment="1" applyProtection="1">
      <alignment horizontal="left" indent="1"/>
      <protection locked="0"/>
    </xf>
    <xf numFmtId="0" fontId="23" fillId="0" borderId="0" xfId="0" applyFont="1" applyAlignment="1">
      <alignment horizontal="left" vertical="center" wrapText="1"/>
    </xf>
    <xf numFmtId="168" fontId="2" fillId="2" borderId="36" xfId="2" applyNumberFormat="1" applyFont="1" applyFill="1" applyBorder="1" applyAlignment="1" applyProtection="1">
      <alignment horizontal="right" vertical="center"/>
      <protection locked="0"/>
    </xf>
    <xf numFmtId="168" fontId="2" fillId="2" borderId="64" xfId="2" applyNumberFormat="1" applyFont="1" applyFill="1" applyBorder="1" applyAlignment="1" applyProtection="1">
      <alignment horizontal="right" vertical="center"/>
      <protection locked="0"/>
    </xf>
    <xf numFmtId="168" fontId="21" fillId="2" borderId="36" xfId="2" applyNumberFormat="1" applyFont="1" applyFill="1" applyBorder="1" applyAlignment="1" applyProtection="1">
      <alignment horizontal="right" vertical="center"/>
      <protection locked="0"/>
    </xf>
    <xf numFmtId="168" fontId="2" fillId="2" borderId="68" xfId="2" applyNumberFormat="1" applyFont="1" applyFill="1" applyBorder="1" applyAlignment="1" applyProtection="1">
      <alignment horizontal="right" vertical="center"/>
      <protection locked="0"/>
    </xf>
    <xf numFmtId="168" fontId="2" fillId="2" borderId="76" xfId="2" applyNumberFormat="1" applyFont="1" applyFill="1" applyBorder="1" applyAlignment="1" applyProtection="1">
      <alignment horizontal="right" vertical="center"/>
      <protection locked="0"/>
    </xf>
    <xf numFmtId="168" fontId="2" fillId="2" borderId="34" xfId="2" applyNumberFormat="1" applyFont="1" applyFill="1" applyBorder="1" applyAlignment="1" applyProtection="1">
      <alignment horizontal="right" vertical="center"/>
      <protection locked="0"/>
    </xf>
    <xf numFmtId="0" fontId="0" fillId="0" borderId="0" xfId="0" applyAlignment="1">
      <alignment horizontal="left"/>
    </xf>
    <xf numFmtId="0" fontId="1" fillId="0" borderId="85" xfId="6" applyBorder="1" applyAlignment="1">
      <alignment horizontal="center"/>
    </xf>
    <xf numFmtId="0" fontId="1" fillId="0" borderId="86" xfId="6" applyBorder="1" applyAlignment="1">
      <alignment horizontal="center"/>
    </xf>
    <xf numFmtId="0" fontId="1" fillId="0" borderId="87" xfId="6" applyBorder="1" applyAlignment="1">
      <alignment horizontal="center"/>
    </xf>
    <xf numFmtId="164" fontId="21" fillId="0" borderId="35" xfId="1" applyNumberFormat="1" applyFont="1" applyBorder="1" applyAlignment="1">
      <alignment horizontal="center" vertical="center"/>
    </xf>
    <xf numFmtId="167" fontId="2" fillId="2" borderId="90" xfId="2" applyNumberFormat="1" applyFont="1" applyFill="1" applyBorder="1" applyAlignment="1" applyProtection="1">
      <alignment horizontal="right" vertical="center"/>
      <protection locked="0"/>
    </xf>
    <xf numFmtId="167" fontId="0" fillId="2" borderId="89" xfId="0" applyNumberFormat="1" applyFill="1" applyBorder="1"/>
    <xf numFmtId="0" fontId="1" fillId="0" borderId="91" xfId="6" applyBorder="1" applyAlignment="1">
      <alignment horizontal="center"/>
    </xf>
    <xf numFmtId="164" fontId="2" fillId="0" borderId="61" xfId="1" applyNumberFormat="1" applyFont="1" applyBorder="1" applyAlignment="1">
      <alignment horizontal="center" vertical="center"/>
    </xf>
    <xf numFmtId="167" fontId="2" fillId="2" borderId="89" xfId="2" applyNumberFormat="1" applyFont="1" applyFill="1" applyBorder="1" applyAlignment="1">
      <alignment horizontal="right" vertical="center"/>
    </xf>
    <xf numFmtId="167" fontId="2" fillId="2" borderId="89" xfId="2" applyNumberFormat="1" applyFont="1" applyFill="1" applyBorder="1" applyAlignment="1" applyProtection="1">
      <alignment horizontal="right" vertical="center"/>
      <protection locked="0"/>
    </xf>
    <xf numFmtId="164" fontId="2" fillId="0" borderId="92" xfId="1" applyNumberFormat="1" applyFont="1" applyBorder="1" applyAlignment="1">
      <alignment horizontal="center" vertical="center"/>
    </xf>
    <xf numFmtId="44" fontId="1" fillId="0" borderId="65" xfId="6" applyNumberFormat="1" applyBorder="1" applyAlignment="1">
      <alignment horizontal="right"/>
    </xf>
    <xf numFmtId="167" fontId="30" fillId="0" borderId="71" xfId="2" applyNumberFormat="1" applyFont="1" applyBorder="1" applyAlignment="1">
      <alignment vertical="center"/>
    </xf>
    <xf numFmtId="10" fontId="30" fillId="2" borderId="72" xfId="2" applyNumberFormat="1" applyFont="1" applyFill="1" applyBorder="1" applyAlignment="1" applyProtection="1">
      <alignment vertical="center"/>
      <protection locked="0"/>
    </xf>
    <xf numFmtId="167" fontId="30" fillId="0" borderId="72" xfId="2" applyNumberFormat="1" applyFont="1" applyBorder="1" applyAlignment="1">
      <alignment vertical="center"/>
    </xf>
    <xf numFmtId="44" fontId="1" fillId="2" borderId="65" xfId="6" applyNumberFormat="1" applyFill="1" applyBorder="1" applyAlignment="1">
      <alignment horizontal="right"/>
    </xf>
    <xf numFmtId="0" fontId="1" fillId="2" borderId="91" xfId="6" applyFill="1" applyBorder="1" applyAlignment="1">
      <alignment horizontal="center"/>
    </xf>
    <xf numFmtId="44" fontId="1" fillId="2" borderId="91" xfId="6" applyNumberFormat="1" applyFill="1" applyBorder="1" applyAlignment="1">
      <alignment horizontal="center"/>
    </xf>
    <xf numFmtId="168" fontId="30" fillId="2" borderId="36" xfId="2" applyNumberFormat="1" applyFont="1" applyFill="1" applyBorder="1" applyAlignment="1" applyProtection="1">
      <alignment horizontal="right" vertical="center"/>
      <protection locked="0"/>
    </xf>
    <xf numFmtId="0" fontId="31" fillId="2" borderId="35" xfId="6" applyFont="1" applyFill="1" applyBorder="1" applyAlignment="1">
      <alignment horizontal="left" indent="1"/>
    </xf>
    <xf numFmtId="167" fontId="31" fillId="2" borderId="93" xfId="3" applyNumberFormat="1" applyFont="1" applyFill="1" applyBorder="1" applyAlignment="1" applyProtection="1">
      <alignment horizontal="right" vertical="center"/>
      <protection locked="0"/>
    </xf>
    <xf numFmtId="167" fontId="31" fillId="2" borderId="69" xfId="3" applyNumberFormat="1" applyFont="1" applyFill="1" applyBorder="1" applyAlignment="1" applyProtection="1">
      <alignment horizontal="right" vertical="center"/>
      <protection locked="0"/>
    </xf>
    <xf numFmtId="167" fontId="30" fillId="0" borderId="55" xfId="2" applyNumberFormat="1" applyFont="1" applyBorder="1" applyAlignment="1">
      <alignment vertical="center"/>
    </xf>
    <xf numFmtId="167" fontId="30" fillId="0" borderId="69" xfId="2" applyNumberFormat="1" applyFont="1" applyBorder="1" applyAlignment="1">
      <alignment vertical="center"/>
    </xf>
    <xf numFmtId="10" fontId="30" fillId="2" borderId="72" xfId="2" applyNumberFormat="1" applyFont="1" applyFill="1" applyBorder="1" applyAlignment="1">
      <alignment vertical="center"/>
    </xf>
    <xf numFmtId="0" fontId="1" fillId="2" borderId="55" xfId="6" applyFill="1" applyBorder="1" applyAlignment="1">
      <alignment horizontal="center"/>
    </xf>
    <xf numFmtId="0" fontId="0" fillId="2" borderId="35" xfId="1" applyNumberFormat="1" applyFont="1" applyFill="1" applyBorder="1" applyAlignment="1">
      <alignment horizontal="left" indent="1"/>
    </xf>
    <xf numFmtId="0" fontId="0" fillId="0" borderId="94" xfId="0" applyBorder="1"/>
    <xf numFmtId="0" fontId="0" fillId="0" borderId="95" xfId="0" applyBorder="1"/>
    <xf numFmtId="0" fontId="0" fillId="0" borderId="96" xfId="0" applyBorder="1"/>
    <xf numFmtId="0" fontId="0" fillId="0" borderId="97" xfId="0" applyBorder="1"/>
    <xf numFmtId="0" fontId="0" fillId="0" borderId="98" xfId="0" applyBorder="1"/>
    <xf numFmtId="167" fontId="0" fillId="0" borderId="98" xfId="0" applyNumberFormat="1" applyBorder="1"/>
    <xf numFmtId="0" fontId="0" fillId="0" borderId="3" xfId="0" applyBorder="1"/>
    <xf numFmtId="0" fontId="6" fillId="0" borderId="40" xfId="6" quotePrefix="1" applyFont="1" applyBorder="1"/>
    <xf numFmtId="0" fontId="6" fillId="0" borderId="41" xfId="6" quotePrefix="1" applyFont="1" applyBorder="1"/>
    <xf numFmtId="38" fontId="6" fillId="0" borderId="41" xfId="6" quotePrefix="1" applyNumberFormat="1" applyFont="1" applyBorder="1"/>
    <xf numFmtId="0" fontId="6" fillId="0" borderId="41" xfId="6" quotePrefix="1" applyFont="1" applyBorder="1" applyAlignment="1">
      <alignment horizontal="center"/>
    </xf>
    <xf numFmtId="167" fontId="6" fillId="0" borderId="41" xfId="6" quotePrefix="1" applyNumberFormat="1" applyFont="1" applyBorder="1"/>
    <xf numFmtId="167" fontId="6" fillId="0" borderId="42" xfId="6" quotePrefix="1" applyNumberFormat="1" applyFont="1" applyBorder="1"/>
    <xf numFmtId="0" fontId="6" fillId="0" borderId="29" xfId="6" quotePrefix="1" applyFont="1" applyBorder="1" applyAlignment="1">
      <alignment horizontal="left"/>
    </xf>
    <xf numFmtId="168" fontId="2" fillId="0" borderId="29" xfId="2" applyNumberFormat="1" applyFont="1" applyFill="1" applyBorder="1" applyAlignment="1" applyProtection="1">
      <alignment horizontal="right" vertical="center"/>
    </xf>
    <xf numFmtId="0" fontId="16" fillId="0" borderId="29" xfId="6" applyFont="1" applyBorder="1" applyAlignment="1">
      <alignment horizontal="center"/>
    </xf>
    <xf numFmtId="167" fontId="2" fillId="0" borderId="29" xfId="2" applyNumberFormat="1" applyFont="1" applyFill="1" applyBorder="1" applyAlignment="1" applyProtection="1">
      <alignment horizontal="right" vertical="center"/>
    </xf>
    <xf numFmtId="164" fontId="2" fillId="0" borderId="29" xfId="1" quotePrefix="1" applyNumberFormat="1" applyFont="1" applyBorder="1" applyAlignment="1" applyProtection="1">
      <alignment horizontal="center" vertical="center"/>
    </xf>
    <xf numFmtId="167" fontId="2" fillId="0" borderId="29" xfId="2" applyNumberFormat="1" applyFont="1" applyFill="1" applyBorder="1" applyAlignment="1" applyProtection="1">
      <alignment vertical="center"/>
    </xf>
    <xf numFmtId="0" fontId="6" fillId="0" borderId="29" xfId="6" quotePrefix="1" applyFont="1" applyBorder="1"/>
    <xf numFmtId="38" fontId="6" fillId="0" borderId="29" xfId="6" quotePrefix="1" applyNumberFormat="1" applyFont="1" applyBorder="1"/>
    <xf numFmtId="0" fontId="6" fillId="0" borderId="29" xfId="6" quotePrefix="1" applyFont="1" applyBorder="1" applyAlignment="1">
      <alignment horizontal="center"/>
    </xf>
    <xf numFmtId="167" fontId="6" fillId="0" borderId="29" xfId="6" quotePrefix="1" applyNumberFormat="1" applyFont="1" applyBorder="1"/>
    <xf numFmtId="10" fontId="6" fillId="0" borderId="50" xfId="6" quotePrefix="1" applyNumberFormat="1" applyFont="1" applyBorder="1"/>
    <xf numFmtId="0" fontId="6" fillId="0" borderId="84" xfId="6" quotePrefix="1" applyFont="1" applyBorder="1" applyAlignment="1">
      <alignment horizontal="center"/>
    </xf>
    <xf numFmtId="38" fontId="16" fillId="0" borderId="29" xfId="6" quotePrefix="1" applyNumberFormat="1" applyFont="1" applyBorder="1" applyAlignment="1">
      <alignment horizontal="center"/>
    </xf>
    <xf numFmtId="0" fontId="16" fillId="0" borderId="29" xfId="6" quotePrefix="1" applyFont="1" applyBorder="1" applyAlignment="1">
      <alignment horizontal="center"/>
    </xf>
    <xf numFmtId="164" fontId="11" fillId="0" borderId="5" xfId="1" quotePrefix="1" applyNumberFormat="1" applyFont="1" applyBorder="1" applyAlignment="1" applyProtection="1">
      <alignment horizontal="center" vertical="center"/>
    </xf>
    <xf numFmtId="167" fontId="11" fillId="0" borderId="5" xfId="2" applyNumberFormat="1" applyFont="1" applyFill="1" applyBorder="1" applyAlignment="1" applyProtection="1">
      <alignment vertical="center"/>
    </xf>
    <xf numFmtId="9" fontId="11" fillId="2" borderId="47" xfId="2" applyNumberFormat="1" applyFont="1" applyFill="1" applyBorder="1" applyAlignment="1" applyProtection="1">
      <alignment vertical="center"/>
    </xf>
    <xf numFmtId="167" fontId="11" fillId="0" borderId="32" xfId="2" applyNumberFormat="1" applyFont="1" applyFill="1" applyBorder="1" applyAlignment="1" applyProtection="1">
      <alignment vertical="center"/>
    </xf>
    <xf numFmtId="0" fontId="5" fillId="0" borderId="37" xfId="6" applyFont="1" applyBorder="1"/>
    <xf numFmtId="0" fontId="5" fillId="0" borderId="28" xfId="6" applyFont="1" applyBorder="1"/>
    <xf numFmtId="38" fontId="1" fillId="0" borderId="28" xfId="2" applyFont="1" applyFill="1" applyBorder="1" applyAlignment="1" applyProtection="1">
      <alignment horizontal="right" vertical="center"/>
    </xf>
    <xf numFmtId="0" fontId="1" fillId="0" borderId="28" xfId="6" applyBorder="1" applyAlignment="1">
      <alignment horizontal="center"/>
    </xf>
    <xf numFmtId="0" fontId="5" fillId="0" borderId="30" xfId="6" applyFont="1" applyBorder="1"/>
    <xf numFmtId="0" fontId="5" fillId="0" borderId="29" xfId="6" applyFont="1" applyBorder="1"/>
    <xf numFmtId="38" fontId="1" fillId="0" borderId="29" xfId="2" applyFont="1" applyFill="1" applyBorder="1" applyAlignment="1" applyProtection="1">
      <alignment horizontal="right" vertical="center"/>
    </xf>
    <xf numFmtId="0" fontId="1" fillId="0" borderId="29" xfId="6" applyBorder="1" applyAlignment="1">
      <alignment horizontal="center"/>
    </xf>
    <xf numFmtId="164" fontId="1" fillId="0" borderId="28" xfId="1" quotePrefix="1" applyNumberFormat="1" applyFont="1" applyBorder="1" applyAlignment="1" applyProtection="1">
      <alignment horizontal="center" vertical="center"/>
    </xf>
    <xf numFmtId="167" fontId="2" fillId="0" borderId="28" xfId="2" applyNumberFormat="1" applyFont="1" applyFill="1" applyBorder="1" applyAlignment="1" applyProtection="1">
      <alignment vertical="center"/>
    </xf>
    <xf numFmtId="9" fontId="1" fillId="0" borderId="0" xfId="1" applyNumberFormat="1" applyFont="1" applyBorder="1" applyAlignment="1" applyProtection="1">
      <alignment horizontal="right" vertical="center"/>
    </xf>
    <xf numFmtId="167" fontId="1" fillId="0" borderId="38" xfId="3" applyNumberFormat="1" applyFont="1" applyFill="1" applyBorder="1" applyProtection="1"/>
    <xf numFmtId="164" fontId="1" fillId="0" borderId="29" xfId="1" quotePrefix="1" applyNumberFormat="1" applyFont="1" applyBorder="1" applyAlignment="1" applyProtection="1">
      <alignment horizontal="center" vertical="center"/>
    </xf>
    <xf numFmtId="167" fontId="1" fillId="0" borderId="31" xfId="3" applyNumberFormat="1" applyFont="1" applyFill="1" applyBorder="1" applyProtection="1"/>
    <xf numFmtId="0" fontId="5" fillId="0" borderId="7" xfId="6" applyFont="1" applyBorder="1"/>
    <xf numFmtId="0" fontId="5" fillId="0" borderId="0" xfId="6" applyFont="1"/>
    <xf numFmtId="38" fontId="1" fillId="0" borderId="0" xfId="2" applyFont="1" applyFill="1" applyBorder="1" applyAlignment="1" applyProtection="1">
      <alignment horizontal="right" vertical="center"/>
    </xf>
    <xf numFmtId="0" fontId="1" fillId="0" borderId="0" xfId="6" applyAlignment="1">
      <alignment horizontal="center"/>
    </xf>
    <xf numFmtId="167" fontId="1" fillId="0" borderId="0" xfId="2" applyNumberFormat="1" applyFont="1" applyFill="1" applyBorder="1" applyAlignment="1" applyProtection="1">
      <alignment horizontal="right" vertical="center"/>
    </xf>
    <xf numFmtId="164" fontId="1" fillId="0" borderId="0" xfId="1" quotePrefix="1" applyNumberFormat="1" applyFont="1" applyBorder="1" applyAlignment="1" applyProtection="1">
      <alignment horizontal="center" vertical="center"/>
    </xf>
    <xf numFmtId="167" fontId="1" fillId="0" borderId="0" xfId="1" applyNumberFormat="1" applyFont="1" applyBorder="1" applyAlignment="1" applyProtection="1">
      <alignment vertical="center"/>
    </xf>
    <xf numFmtId="167" fontId="1" fillId="0" borderId="10" xfId="3" applyNumberFormat="1" applyFont="1" applyFill="1" applyBorder="1" applyProtection="1"/>
    <xf numFmtId="3" fontId="2" fillId="0" borderId="7" xfId="1" applyFont="1" applyBorder="1" applyAlignment="1" applyProtection="1">
      <alignment vertical="center"/>
    </xf>
    <xf numFmtId="3" fontId="2" fillId="0" borderId="0" xfId="1" applyFont="1" applyBorder="1" applyAlignment="1" applyProtection="1">
      <alignment vertical="center"/>
    </xf>
    <xf numFmtId="38" fontId="2" fillId="0" borderId="0" xfId="2" applyFont="1" applyFill="1" applyBorder="1" applyAlignment="1" applyProtection="1">
      <alignment horizontal="right" vertical="center"/>
    </xf>
    <xf numFmtId="167" fontId="2" fillId="0" borderId="0" xfId="1" applyNumberFormat="1" applyFont="1" applyBorder="1" applyAlignment="1" applyProtection="1">
      <alignment vertical="center"/>
    </xf>
    <xf numFmtId="164" fontId="2" fillId="0" borderId="0" xfId="1" quotePrefix="1" applyNumberFormat="1" applyFont="1" applyBorder="1" applyAlignment="1" applyProtection="1">
      <alignment horizontal="center" vertical="center"/>
    </xf>
    <xf numFmtId="9" fontId="9" fillId="0" borderId="0" xfId="2" applyNumberFormat="1" applyFont="1" applyFill="1" applyBorder="1" applyAlignment="1" applyProtection="1">
      <alignment horizontal="right"/>
    </xf>
    <xf numFmtId="167" fontId="11" fillId="0" borderId="43" xfId="3" applyNumberFormat="1" applyFont="1" applyFill="1" applyBorder="1" applyAlignment="1" applyProtection="1">
      <alignment vertical="center"/>
    </xf>
    <xf numFmtId="0" fontId="1" fillId="0" borderId="7" xfId="6" applyBorder="1"/>
    <xf numFmtId="0" fontId="1" fillId="0" borderId="0" xfId="6"/>
    <xf numFmtId="167" fontId="2" fillId="0" borderId="0" xfId="2" applyNumberFormat="1" applyFont="1" applyFill="1" applyBorder="1" applyAlignment="1" applyProtection="1">
      <alignment vertical="center"/>
    </xf>
    <xf numFmtId="9" fontId="1" fillId="0" borderId="0" xfId="2" applyNumberFormat="1" applyFont="1" applyFill="1" applyBorder="1" applyAlignment="1" applyProtection="1">
      <alignment horizontal="right"/>
    </xf>
    <xf numFmtId="167" fontId="2" fillId="0" borderId="10" xfId="2" applyNumberFormat="1" applyFont="1" applyFill="1" applyBorder="1" applyAlignment="1" applyProtection="1">
      <alignment horizontal="left" vertical="center"/>
    </xf>
    <xf numFmtId="167" fontId="1" fillId="0" borderId="0" xfId="2" applyNumberFormat="1" applyFont="1" applyFill="1" applyBorder="1" applyAlignment="1" applyProtection="1">
      <alignment horizontal="right"/>
    </xf>
    <xf numFmtId="9" fontId="2" fillId="0" borderId="0" xfId="2" applyNumberFormat="1" applyFont="1" applyFill="1" applyBorder="1" applyAlignment="1" applyProtection="1">
      <alignment vertical="center"/>
    </xf>
    <xf numFmtId="167" fontId="11" fillId="0" borderId="44" xfId="2" applyNumberFormat="1" applyFont="1" applyFill="1" applyBorder="1" applyAlignment="1" applyProtection="1">
      <alignment horizontal="right" vertical="center"/>
    </xf>
    <xf numFmtId="167" fontId="11" fillId="0" borderId="44" xfId="3" applyNumberFormat="1" applyFont="1" applyFill="1" applyBorder="1" applyAlignment="1" applyProtection="1">
      <alignment horizontal="right" vertical="center"/>
    </xf>
    <xf numFmtId="0" fontId="1" fillId="0" borderId="8" xfId="6" applyBorder="1"/>
    <xf numFmtId="0" fontId="1" fillId="0" borderId="5" xfId="6" applyBorder="1"/>
    <xf numFmtId="38" fontId="2" fillId="0" borderId="5" xfId="2" applyFont="1" applyFill="1" applyBorder="1" applyAlignment="1" applyProtection="1">
      <alignment horizontal="right" vertical="center"/>
    </xf>
    <xf numFmtId="0" fontId="1" fillId="0" borderId="5" xfId="6" applyBorder="1" applyAlignment="1">
      <alignment horizontal="center"/>
    </xf>
    <xf numFmtId="167" fontId="1" fillId="0" borderId="5" xfId="2" applyNumberFormat="1" applyFont="1" applyFill="1" applyBorder="1" applyAlignment="1" applyProtection="1">
      <alignment horizontal="right"/>
    </xf>
    <xf numFmtId="164" fontId="2" fillId="0" borderId="5" xfId="1" quotePrefix="1" applyNumberFormat="1" applyFont="1" applyBorder="1" applyAlignment="1" applyProtection="1">
      <alignment horizontal="center" vertical="center"/>
    </xf>
    <xf numFmtId="167" fontId="2" fillId="0" borderId="5" xfId="2" applyNumberFormat="1" applyFont="1" applyFill="1" applyBorder="1" applyAlignment="1" applyProtection="1">
      <alignment vertical="center"/>
    </xf>
    <xf numFmtId="9" fontId="2" fillId="0" borderId="5" xfId="2" applyNumberFormat="1" applyFont="1" applyFill="1" applyBorder="1" applyAlignment="1" applyProtection="1">
      <alignment vertical="center"/>
    </xf>
    <xf numFmtId="167" fontId="2" fillId="0" borderId="11" xfId="2" applyNumberFormat="1" applyFont="1" applyFill="1" applyBorder="1" applyAlignment="1" applyProtection="1">
      <alignment horizontal="left" vertical="center"/>
    </xf>
    <xf numFmtId="49" fontId="4" fillId="0" borderId="4" xfId="1" applyNumberFormat="1" applyFont="1" applyBorder="1" applyAlignment="1" applyProtection="1">
      <alignment horizontal="center" vertical="center" wrapText="1"/>
    </xf>
    <xf numFmtId="167" fontId="4" fillId="0" borderId="4" xfId="2" applyNumberFormat="1" applyFont="1" applyFill="1" applyBorder="1" applyAlignment="1" applyProtection="1">
      <alignment vertical="center" wrapText="1"/>
    </xf>
    <xf numFmtId="9" fontId="4" fillId="0" borderId="4" xfId="2" applyNumberFormat="1" applyFont="1" applyFill="1" applyBorder="1" applyAlignment="1" applyProtection="1">
      <alignment vertical="center" wrapText="1"/>
    </xf>
    <xf numFmtId="167" fontId="4" fillId="0" borderId="9" xfId="2" applyNumberFormat="1" applyFont="1" applyFill="1" applyBorder="1" applyAlignment="1" applyProtection="1">
      <alignment horizontal="left" vertical="center" wrapText="1"/>
    </xf>
    <xf numFmtId="49" fontId="4" fillId="0" borderId="0" xfId="1" applyNumberFormat="1" applyFont="1" applyBorder="1" applyAlignment="1" applyProtection="1">
      <alignment horizontal="center" vertical="center" wrapText="1"/>
    </xf>
    <xf numFmtId="167" fontId="4" fillId="0" borderId="0" xfId="2" applyNumberFormat="1" applyFont="1" applyFill="1" applyBorder="1" applyAlignment="1" applyProtection="1">
      <alignment vertical="center" wrapText="1"/>
    </xf>
    <xf numFmtId="9" fontId="4" fillId="0" borderId="0" xfId="2" applyNumberFormat="1" applyFont="1" applyFill="1" applyBorder="1" applyAlignment="1" applyProtection="1">
      <alignment vertical="center" wrapText="1"/>
    </xf>
    <xf numFmtId="167" fontId="4" fillId="0" borderId="10" xfId="2" applyNumberFormat="1" applyFont="1" applyFill="1" applyBorder="1" applyAlignment="1" applyProtection="1">
      <alignment horizontal="left" vertical="center" wrapText="1"/>
    </xf>
    <xf numFmtId="38" fontId="2" fillId="0" borderId="0" xfId="1" applyNumberFormat="1" applyFont="1" applyBorder="1" applyAlignment="1" applyProtection="1">
      <alignment vertical="center"/>
    </xf>
    <xf numFmtId="38" fontId="2" fillId="0" borderId="0" xfId="2" applyFont="1" applyFill="1" applyBorder="1" applyAlignment="1" applyProtection="1">
      <alignment vertical="center"/>
    </xf>
    <xf numFmtId="8" fontId="2" fillId="0" borderId="7" xfId="1" applyNumberFormat="1" applyFont="1" applyBorder="1" applyAlignment="1" applyProtection="1">
      <alignment horizontal="left" vertical="center" indent="1"/>
    </xf>
    <xf numFmtId="8" fontId="2" fillId="0" borderId="0" xfId="1" applyNumberFormat="1" applyFont="1" applyBorder="1" applyAlignment="1" applyProtection="1">
      <alignment vertical="center"/>
    </xf>
    <xf numFmtId="49" fontId="2" fillId="0" borderId="7" xfId="1" applyNumberFormat="1" applyFont="1" applyBorder="1" applyAlignment="1" applyProtection="1">
      <alignment vertical="center"/>
    </xf>
    <xf numFmtId="49" fontId="2" fillId="0" borderId="0" xfId="1" applyNumberFormat="1" applyFont="1" applyBorder="1" applyAlignment="1" applyProtection="1">
      <alignment vertical="center"/>
    </xf>
    <xf numFmtId="49" fontId="2" fillId="0" borderId="7" xfId="1" applyNumberFormat="1" applyFont="1" applyBorder="1" applyAlignment="1" applyProtection="1">
      <alignment horizontal="center" vertical="center"/>
    </xf>
    <xf numFmtId="49" fontId="2" fillId="0" borderId="0" xfId="1" applyNumberFormat="1" applyFont="1" applyBorder="1" applyAlignment="1" applyProtection="1">
      <alignment horizontal="center" vertical="center"/>
    </xf>
    <xf numFmtId="38" fontId="2" fillId="0" borderId="0" xfId="2" applyFont="1" applyFill="1" applyBorder="1" applyAlignment="1" applyProtection="1">
      <alignment horizontal="center" vertical="center"/>
    </xf>
    <xf numFmtId="49" fontId="2" fillId="0" borderId="8" xfId="1" applyNumberFormat="1" applyFont="1" applyBorder="1" applyAlignment="1" applyProtection="1">
      <alignment vertical="center"/>
    </xf>
    <xf numFmtId="49" fontId="2" fillId="0" borderId="5" xfId="1" applyNumberFormat="1" applyFont="1" applyBorder="1" applyAlignment="1" applyProtection="1">
      <alignment vertical="center"/>
    </xf>
    <xf numFmtId="38" fontId="2" fillId="0" borderId="5" xfId="2" applyFont="1" applyFill="1" applyBorder="1" applyAlignment="1" applyProtection="1">
      <alignment vertical="center"/>
    </xf>
    <xf numFmtId="167" fontId="2" fillId="0" borderId="0" xfId="1" applyNumberFormat="1" applyFont="1" applyBorder="1" applyAlignment="1" applyProtection="1">
      <alignment horizontal="left"/>
    </xf>
    <xf numFmtId="49" fontId="3" fillId="0" borderId="0" xfId="1" applyNumberFormat="1" applyFont="1" applyBorder="1" applyAlignment="1" applyProtection="1">
      <alignment horizontal="left"/>
    </xf>
    <xf numFmtId="38" fontId="2" fillId="0" borderId="0" xfId="2" applyFont="1" applyFill="1" applyBorder="1" applyAlignment="1" applyProtection="1">
      <alignment horizontal="centerContinuous"/>
    </xf>
    <xf numFmtId="49" fontId="2" fillId="0" borderId="0" xfId="1" applyNumberFormat="1" applyFont="1" applyAlignment="1" applyProtection="1">
      <alignment horizontal="center"/>
    </xf>
    <xf numFmtId="0" fontId="1" fillId="0" borderId="23" xfId="6" applyBorder="1"/>
    <xf numFmtId="0" fontId="1" fillId="0" borderId="22" xfId="6" applyBorder="1"/>
    <xf numFmtId="38" fontId="1" fillId="0" borderId="21" xfId="6" applyNumberFormat="1" applyBorder="1"/>
    <xf numFmtId="0" fontId="1" fillId="0" borderId="24" xfId="6" applyBorder="1" applyAlignment="1">
      <alignment horizontal="center"/>
    </xf>
    <xf numFmtId="167" fontId="4" fillId="0" borderId="48" xfId="2" applyNumberFormat="1" applyFont="1" applyFill="1" applyBorder="1" applyAlignment="1" applyProtection="1">
      <alignment horizontal="center" vertical="center" wrapText="1"/>
    </xf>
    <xf numFmtId="0" fontId="1" fillId="0" borderId="25" xfId="6" applyBorder="1"/>
    <xf numFmtId="167" fontId="1" fillId="0" borderId="24" xfId="6" applyNumberFormat="1" applyBorder="1"/>
    <xf numFmtId="49" fontId="4" fillId="0" borderId="12" xfId="1" applyNumberFormat="1" applyFont="1" applyBorder="1" applyAlignment="1" applyProtection="1">
      <alignment vertical="center" wrapText="1"/>
    </xf>
    <xf numFmtId="49" fontId="4" fillId="0" borderId="2" xfId="1" applyNumberFormat="1" applyFont="1" applyBorder="1" applyAlignment="1" applyProtection="1">
      <alignment vertical="center" wrapText="1"/>
    </xf>
    <xf numFmtId="38" fontId="4" fillId="0" borderId="16" xfId="2" applyFont="1" applyFill="1" applyBorder="1" applyAlignment="1" applyProtection="1">
      <alignment horizontal="center" vertical="center" wrapText="1"/>
    </xf>
    <xf numFmtId="49" fontId="4" fillId="0" borderId="13" xfId="1" applyNumberFormat="1" applyFont="1" applyBorder="1" applyAlignment="1" applyProtection="1">
      <alignment horizontal="center" vertical="center" wrapText="1"/>
    </xf>
    <xf numFmtId="167" fontId="4" fillId="0" borderId="13" xfId="2" applyNumberFormat="1" applyFont="1" applyFill="1" applyBorder="1" applyAlignment="1" applyProtection="1">
      <alignment horizontal="center" vertical="center" wrapText="1"/>
    </xf>
    <xf numFmtId="49" fontId="4" fillId="0" borderId="17" xfId="1" applyNumberFormat="1" applyFont="1" applyBorder="1" applyAlignment="1" applyProtection="1">
      <alignment horizontal="center" vertical="center" wrapText="1"/>
    </xf>
    <xf numFmtId="167" fontId="4" fillId="0" borderId="2" xfId="2" applyNumberFormat="1" applyFont="1" applyFill="1" applyBorder="1" applyAlignment="1" applyProtection="1">
      <alignment horizontal="center" vertical="center" wrapText="1"/>
    </xf>
    <xf numFmtId="9" fontId="10" fillId="0" borderId="18" xfId="2" applyNumberFormat="1" applyFont="1" applyFill="1" applyBorder="1" applyAlignment="1" applyProtection="1">
      <alignment horizontal="center" vertical="center" wrapText="1"/>
    </xf>
    <xf numFmtId="167" fontId="4" fillId="0" borderId="27" xfId="2" applyNumberFormat="1" applyFont="1" applyFill="1" applyBorder="1" applyAlignment="1" applyProtection="1">
      <alignment horizontal="center" vertical="center" wrapText="1"/>
    </xf>
    <xf numFmtId="0" fontId="12" fillId="0" borderId="56" xfId="6" applyFont="1" applyBorder="1" applyAlignment="1">
      <alignment horizontal="left"/>
    </xf>
    <xf numFmtId="0" fontId="12" fillId="0" borderId="57" xfId="6" applyFont="1" applyBorder="1" applyAlignment="1">
      <alignment horizontal="left"/>
    </xf>
    <xf numFmtId="38" fontId="2" fillId="0" borderId="57" xfId="2" applyFont="1" applyFill="1" applyBorder="1" applyAlignment="1" applyProtection="1">
      <alignment horizontal="right"/>
    </xf>
    <xf numFmtId="167" fontId="4" fillId="0" borderId="57" xfId="2" applyNumberFormat="1" applyFont="1" applyFill="1" applyBorder="1" applyAlignment="1" applyProtection="1">
      <alignment horizontal="right"/>
    </xf>
    <xf numFmtId="164" fontId="2" fillId="0" borderId="57" xfId="1" quotePrefix="1" applyNumberFormat="1" applyFont="1" applyBorder="1" applyAlignment="1" applyProtection="1">
      <alignment horizontal="center"/>
    </xf>
    <xf numFmtId="167" fontId="2" fillId="0" borderId="53" xfId="2" applyNumberFormat="1" applyFont="1" applyFill="1" applyBorder="1" applyAlignment="1" applyProtection="1"/>
    <xf numFmtId="164" fontId="11" fillId="0" borderId="0" xfId="1" quotePrefix="1" applyNumberFormat="1" applyFont="1" applyBorder="1" applyAlignment="1" applyProtection="1">
      <alignment horizontal="center" vertical="center" wrapText="1"/>
    </xf>
    <xf numFmtId="167" fontId="11" fillId="0" borderId="51" xfId="2" applyNumberFormat="1" applyFont="1" applyFill="1" applyBorder="1" applyAlignment="1" applyProtection="1">
      <alignment vertical="center" wrapText="1"/>
    </xf>
    <xf numFmtId="167" fontId="2" fillId="0" borderId="58" xfId="2" applyNumberFormat="1" applyFont="1" applyFill="1" applyBorder="1" applyAlignment="1" applyProtection="1"/>
    <xf numFmtId="167" fontId="11" fillId="0" borderId="52" xfId="2" applyNumberFormat="1" applyFont="1" applyFill="1" applyBorder="1" applyAlignment="1" applyProtection="1">
      <alignment vertical="center" wrapText="1"/>
    </xf>
    <xf numFmtId="0" fontId="6" fillId="0" borderId="6" xfId="6" quotePrefix="1" applyFont="1" applyBorder="1"/>
    <xf numFmtId="0" fontId="6" fillId="0" borderId="1" xfId="6" quotePrefix="1" applyFont="1" applyBorder="1"/>
    <xf numFmtId="38" fontId="6" fillId="0" borderId="1" xfId="6" quotePrefix="1" applyNumberFormat="1" applyFont="1" applyBorder="1"/>
    <xf numFmtId="0" fontId="6" fillId="0" borderId="1" xfId="6" quotePrefix="1" applyFont="1" applyBorder="1" applyAlignment="1">
      <alignment horizontal="center"/>
    </xf>
    <xf numFmtId="167" fontId="6" fillId="0" borderId="1" xfId="6" quotePrefix="1" applyNumberFormat="1" applyFont="1" applyBorder="1"/>
    <xf numFmtId="167" fontId="6" fillId="0" borderId="33" xfId="6" quotePrefix="1" applyNumberFormat="1" applyFont="1" applyBorder="1"/>
    <xf numFmtId="0" fontId="6" fillId="0" borderId="49" xfId="6" quotePrefix="1" applyFont="1" applyBorder="1"/>
    <xf numFmtId="167" fontId="6" fillId="0" borderId="39" xfId="6" quotePrefix="1" applyNumberFormat="1" applyFont="1" applyBorder="1"/>
    <xf numFmtId="164" fontId="11" fillId="0" borderId="2" xfId="1" quotePrefix="1" applyNumberFormat="1" applyFont="1" applyBorder="1" applyAlignment="1" applyProtection="1">
      <alignment horizontal="center" vertical="center"/>
    </xf>
    <xf numFmtId="167" fontId="11" fillId="0" borderId="2" xfId="2" applyNumberFormat="1" applyFont="1" applyFill="1" applyBorder="1" applyAlignment="1" applyProtection="1">
      <alignment vertical="center"/>
    </xf>
    <xf numFmtId="167" fontId="11" fillId="0" borderId="43" xfId="2" applyNumberFormat="1" applyFont="1" applyFill="1" applyBorder="1" applyAlignment="1" applyProtection="1">
      <alignment vertical="center"/>
    </xf>
    <xf numFmtId="0" fontId="1" fillId="2" borderId="77" xfId="6" applyFill="1" applyBorder="1" applyAlignment="1">
      <alignment horizontal="center"/>
    </xf>
    <xf numFmtId="10" fontId="2" fillId="2" borderId="100" xfId="2" applyNumberFormat="1" applyFont="1" applyFill="1" applyBorder="1" applyAlignment="1" applyProtection="1">
      <alignment vertical="center"/>
      <protection locked="0"/>
    </xf>
    <xf numFmtId="167" fontId="2" fillId="0" borderId="100" xfId="2" applyNumberFormat="1" applyFont="1" applyBorder="1" applyAlignment="1">
      <alignment vertical="center"/>
    </xf>
    <xf numFmtId="0" fontId="17" fillId="2" borderId="99" xfId="6" applyFont="1" applyFill="1" applyBorder="1" applyAlignment="1" applyProtection="1">
      <alignment horizontal="left" indent="1"/>
      <protection locked="0"/>
    </xf>
    <xf numFmtId="168" fontId="2" fillId="2" borderId="101" xfId="2" applyNumberFormat="1" applyFont="1" applyFill="1" applyBorder="1" applyAlignment="1" applyProtection="1">
      <alignment horizontal="right" vertical="center"/>
      <protection locked="0"/>
    </xf>
    <xf numFmtId="44" fontId="1" fillId="2" borderId="102" xfId="6" applyNumberFormat="1" applyFill="1" applyBorder="1" applyAlignment="1">
      <alignment horizontal="center"/>
    </xf>
    <xf numFmtId="164" fontId="2" fillId="0" borderId="102" xfId="1" applyNumberFormat="1" applyFont="1" applyBorder="1" applyAlignment="1">
      <alignment horizontal="center" vertical="center"/>
    </xf>
    <xf numFmtId="167" fontId="2" fillId="0" borderId="103" xfId="2" applyNumberFormat="1" applyFont="1" applyBorder="1" applyAlignment="1">
      <alignment vertical="center"/>
    </xf>
    <xf numFmtId="0" fontId="31" fillId="0" borderId="35" xfId="6" applyFont="1" applyBorder="1" applyAlignment="1">
      <alignment horizontal="center"/>
    </xf>
    <xf numFmtId="164" fontId="30" fillId="0" borderId="55" xfId="1" applyNumberFormat="1" applyFont="1" applyBorder="1" applyAlignment="1">
      <alignment horizontal="center" vertical="center"/>
    </xf>
    <xf numFmtId="167" fontId="31" fillId="2" borderId="55" xfId="3" applyNumberFormat="1" applyFont="1" applyFill="1" applyBorder="1" applyAlignment="1" applyProtection="1">
      <alignment horizontal="right" vertical="center"/>
      <protection locked="0"/>
    </xf>
    <xf numFmtId="0" fontId="6" fillId="0" borderId="8" xfId="6" quotePrefix="1" applyFont="1" applyBorder="1"/>
    <xf numFmtId="0" fontId="6" fillId="0" borderId="5" xfId="6" quotePrefix="1" applyFont="1" applyBorder="1"/>
    <xf numFmtId="38" fontId="6" fillId="0" borderId="5" xfId="6" quotePrefix="1" applyNumberFormat="1" applyFont="1" applyBorder="1"/>
    <xf numFmtId="0" fontId="6" fillId="0" borderId="5" xfId="6" quotePrefix="1" applyFont="1" applyBorder="1" applyAlignment="1">
      <alignment horizontal="center"/>
    </xf>
    <xf numFmtId="167" fontId="6" fillId="0" borderId="5" xfId="6" quotePrefix="1" applyNumberFormat="1" applyFont="1" applyBorder="1"/>
    <xf numFmtId="167" fontId="6" fillId="0" borderId="11" xfId="6" quotePrefix="1" applyNumberFormat="1" applyFont="1" applyBorder="1"/>
    <xf numFmtId="0" fontId="31" fillId="0" borderId="35" xfId="6" applyFont="1" applyBorder="1" applyAlignment="1">
      <alignment horizontal="left" indent="1"/>
    </xf>
    <xf numFmtId="0" fontId="31" fillId="0" borderId="0" xfId="6" applyFont="1" applyAlignment="1">
      <alignment horizontal="left" indent="1"/>
    </xf>
    <xf numFmtId="0" fontId="31" fillId="0" borderId="104" xfId="6" applyFont="1" applyBorder="1" applyAlignment="1">
      <alignment horizontal="left" indent="1"/>
    </xf>
    <xf numFmtId="0" fontId="31" fillId="0" borderId="104" xfId="6" applyFont="1" applyBorder="1" applyAlignment="1">
      <alignment horizontal="right" indent="1"/>
    </xf>
    <xf numFmtId="167" fontId="2" fillId="0" borderId="88" xfId="2" applyNumberFormat="1" applyFont="1" applyFill="1" applyBorder="1" applyAlignment="1" applyProtection="1">
      <alignment horizontal="right" vertical="center"/>
      <protection locked="0"/>
    </xf>
    <xf numFmtId="167" fontId="31" fillId="0" borderId="55" xfId="3" applyNumberFormat="1" applyFont="1" applyFill="1" applyBorder="1" applyAlignment="1" applyProtection="1">
      <alignment horizontal="right" vertical="center"/>
      <protection locked="0"/>
    </xf>
    <xf numFmtId="0" fontId="1" fillId="0" borderId="35" xfId="6" applyBorder="1" applyAlignment="1" applyProtection="1">
      <alignment horizontal="right" indent="1"/>
      <protection locked="0"/>
    </xf>
    <xf numFmtId="0" fontId="1" fillId="0" borderId="35" xfId="6" applyBorder="1" applyAlignment="1" applyProtection="1">
      <alignment horizontal="left" indent="1"/>
      <protection locked="0"/>
    </xf>
    <xf numFmtId="0" fontId="1" fillId="0" borderId="35" xfId="6" applyBorder="1" applyAlignment="1" applyProtection="1">
      <alignment horizontal="right"/>
      <protection locked="0"/>
    </xf>
    <xf numFmtId="167" fontId="31" fillId="0" borderId="55" xfId="3" applyNumberFormat="1" applyFont="1" applyBorder="1" applyAlignment="1">
      <alignment horizontal="right"/>
    </xf>
    <xf numFmtId="0" fontId="31" fillId="0" borderId="55" xfId="6" applyFont="1" applyBorder="1" applyAlignment="1">
      <alignment horizontal="center"/>
    </xf>
    <xf numFmtId="167" fontId="30" fillId="2" borderId="55" xfId="2" applyNumberFormat="1" applyFont="1" applyFill="1" applyBorder="1" applyAlignment="1">
      <alignment horizontal="right" vertical="center"/>
    </xf>
    <xf numFmtId="38" fontId="30" fillId="2" borderId="36" xfId="2" applyFont="1" applyFill="1" applyBorder="1" applyAlignment="1" applyProtection="1">
      <alignment horizontal="right" vertical="center"/>
      <protection locked="0"/>
    </xf>
    <xf numFmtId="0" fontId="23" fillId="0" borderId="0" xfId="0" applyFont="1" applyAlignment="1">
      <alignment horizontal="left" vertical="top" wrapText="1"/>
    </xf>
    <xf numFmtId="0" fontId="23" fillId="0" borderId="0" xfId="0" applyFont="1" applyAlignment="1">
      <alignment horizontal="left" wrapText="1"/>
    </xf>
    <xf numFmtId="0" fontId="27" fillId="0" borderId="0" xfId="0" applyFont="1" applyAlignment="1">
      <alignment horizontal="right" vertical="center" wrapText="1"/>
    </xf>
    <xf numFmtId="0" fontId="29" fillId="0" borderId="0" xfId="0" applyFont="1"/>
    <xf numFmtId="0" fontId="27" fillId="0" borderId="0" xfId="0" applyFont="1" applyAlignment="1">
      <alignment horizontal="left" vertical="top" wrapText="1"/>
    </xf>
    <xf numFmtId="0" fontId="27" fillId="0" borderId="0" xfId="0" applyFont="1" applyAlignment="1">
      <alignment horizontal="right" vertical="center"/>
    </xf>
    <xf numFmtId="0" fontId="23" fillId="0" borderId="0" xfId="0" applyFont="1" applyAlignment="1">
      <alignment horizontal="left" vertical="center" wrapText="1"/>
    </xf>
    <xf numFmtId="0" fontId="22" fillId="4" borderId="0" xfId="0" applyFont="1" applyFill="1" applyAlignment="1">
      <alignment horizontal="center"/>
    </xf>
    <xf numFmtId="0" fontId="25" fillId="4" borderId="0" xfId="0" applyFont="1" applyFill="1" applyAlignment="1">
      <alignment horizontal="center" vertical="center"/>
    </xf>
    <xf numFmtId="0" fontId="28" fillId="0" borderId="0" xfId="0" applyFont="1" applyAlignment="1">
      <alignment horizontal="center" vertical="center"/>
    </xf>
    <xf numFmtId="0" fontId="23" fillId="0" borderId="0" xfId="0" applyFont="1" applyAlignment="1">
      <alignment vertical="top" wrapText="1"/>
    </xf>
    <xf numFmtId="0" fontId="28" fillId="0" borderId="0" xfId="0" applyFont="1" applyAlignment="1">
      <alignment horizontal="center" vertical="center" wrapText="1"/>
    </xf>
    <xf numFmtId="0" fontId="23" fillId="0" borderId="0" xfId="0" applyFont="1" applyAlignment="1">
      <alignment horizontal="left" vertical="top"/>
    </xf>
    <xf numFmtId="0" fontId="23" fillId="0" borderId="0" xfId="0" quotePrefix="1" applyFont="1" applyAlignment="1">
      <alignment vertical="center"/>
    </xf>
    <xf numFmtId="0" fontId="23" fillId="0" borderId="0" xfId="0" applyFont="1" applyAlignment="1">
      <alignment vertical="center"/>
    </xf>
    <xf numFmtId="0" fontId="23" fillId="0" borderId="0" xfId="0" quotePrefix="1" applyFont="1" applyAlignment="1">
      <alignment vertical="top" wrapText="1"/>
    </xf>
    <xf numFmtId="0" fontId="28" fillId="0" borderId="0" xfId="0" quotePrefix="1" applyFont="1" applyAlignment="1">
      <alignment horizontal="center" vertical="center" wrapText="1"/>
    </xf>
    <xf numFmtId="0" fontId="23" fillId="0" borderId="0" xfId="0" quotePrefix="1" applyFont="1" applyAlignment="1">
      <alignment horizontal="left" vertical="top" wrapText="1"/>
    </xf>
    <xf numFmtId="49" fontId="11" fillId="3" borderId="19" xfId="1" applyNumberFormat="1" applyFont="1" applyFill="1" applyBorder="1" applyAlignment="1" applyProtection="1">
      <alignment horizontal="left" vertical="center" wrapText="1"/>
    </xf>
    <xf numFmtId="49" fontId="11" fillId="3" borderId="14" xfId="1" applyNumberFormat="1" applyFont="1" applyFill="1" applyBorder="1" applyAlignment="1" applyProtection="1">
      <alignment horizontal="left" vertical="center" wrapText="1"/>
    </xf>
    <xf numFmtId="49" fontId="11" fillId="3" borderId="20" xfId="1" applyNumberFormat="1" applyFont="1" applyFill="1" applyBorder="1" applyAlignment="1" applyProtection="1">
      <alignment horizontal="left" vertical="center" wrapText="1"/>
    </xf>
    <xf numFmtId="49" fontId="2" fillId="0" borderId="5" xfId="1" applyNumberFormat="1" applyFont="1" applyBorder="1" applyAlignment="1" applyProtection="1">
      <alignment horizontal="center" vertical="center"/>
      <protection locked="0"/>
    </xf>
    <xf numFmtId="49" fontId="2" fillId="0" borderId="11"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2" fillId="0" borderId="10" xfId="1" applyNumberFormat="1" applyFont="1" applyBorder="1" applyAlignment="1" applyProtection="1">
      <alignment horizontal="center" vertical="center"/>
      <protection locked="0"/>
    </xf>
    <xf numFmtId="49" fontId="2" fillId="0" borderId="8" xfId="1" applyNumberFormat="1" applyFont="1" applyBorder="1" applyAlignment="1" applyProtection="1">
      <alignment horizontal="center" vertical="center"/>
    </xf>
    <xf numFmtId="49" fontId="2" fillId="0" borderId="5" xfId="1" applyNumberFormat="1" applyFont="1" applyBorder="1" applyAlignment="1" applyProtection="1">
      <alignment horizontal="center" vertical="center"/>
    </xf>
    <xf numFmtId="49" fontId="11" fillId="3" borderId="23" xfId="1" applyNumberFormat="1" applyFont="1" applyFill="1" applyBorder="1" applyAlignment="1" applyProtection="1">
      <alignment horizontal="center" vertical="center"/>
      <protection locked="0"/>
    </xf>
    <xf numFmtId="49" fontId="11" fillId="3" borderId="22" xfId="1" applyNumberFormat="1" applyFont="1" applyFill="1" applyBorder="1" applyAlignment="1" applyProtection="1">
      <alignment horizontal="center" vertical="center"/>
      <protection locked="0"/>
    </xf>
    <xf numFmtId="49" fontId="11" fillId="3" borderId="26" xfId="1" applyNumberFormat="1" applyFont="1" applyFill="1" applyBorder="1" applyAlignment="1" applyProtection="1">
      <alignment horizontal="center" vertical="center"/>
      <protection locked="0"/>
    </xf>
    <xf numFmtId="0" fontId="5" fillId="0" borderId="21" xfId="6" applyFont="1" applyBorder="1" applyAlignment="1">
      <alignment horizontal="center"/>
    </xf>
    <xf numFmtId="0" fontId="5" fillId="0" borderId="26" xfId="6" applyFont="1" applyBorder="1" applyAlignment="1">
      <alignment horizontal="center"/>
    </xf>
    <xf numFmtId="49" fontId="2" fillId="0" borderId="7" xfId="1" applyNumberFormat="1" applyFont="1" applyBorder="1" applyAlignment="1" applyProtection="1">
      <alignment horizontal="left" vertical="top" wrapText="1"/>
    </xf>
    <xf numFmtId="49" fontId="2" fillId="0" borderId="0" xfId="1" applyNumberFormat="1" applyFont="1" applyBorder="1" applyAlignment="1" applyProtection="1">
      <alignment horizontal="left" vertical="top" wrapText="1"/>
    </xf>
    <xf numFmtId="49" fontId="2" fillId="0" borderId="10" xfId="1" applyNumberFormat="1" applyFont="1" applyBorder="1" applyAlignment="1" applyProtection="1">
      <alignment horizontal="left" vertical="top" wrapText="1"/>
    </xf>
    <xf numFmtId="0" fontId="9" fillId="0" borderId="2" xfId="6" applyFont="1" applyBorder="1" applyAlignment="1">
      <alignment horizontal="right" vertical="center"/>
    </xf>
    <xf numFmtId="3" fontId="15" fillId="0" borderId="74" xfId="1" applyFont="1" applyBorder="1" applyAlignment="1" applyProtection="1">
      <alignment horizontal="left" vertical="top" wrapText="1"/>
    </xf>
    <xf numFmtId="3" fontId="15" fillId="0" borderId="2" xfId="1" applyFont="1" applyBorder="1" applyAlignment="1" applyProtection="1">
      <alignment horizontal="left" vertical="top" wrapText="1"/>
    </xf>
    <xf numFmtId="0" fontId="9" fillId="0" borderId="0" xfId="6" applyFont="1" applyAlignment="1">
      <alignment horizontal="right" vertical="center" wrapText="1"/>
    </xf>
    <xf numFmtId="3" fontId="15" fillId="0" borderId="7" xfId="1" applyFont="1" applyBorder="1" applyAlignment="1" applyProtection="1">
      <alignment horizontal="left" vertical="top" wrapText="1"/>
    </xf>
    <xf numFmtId="3" fontId="15" fillId="0" borderId="0" xfId="1" applyFont="1" applyBorder="1" applyAlignment="1" applyProtection="1">
      <alignment horizontal="left" vertical="top" wrapText="1"/>
    </xf>
    <xf numFmtId="49" fontId="11" fillId="3" borderId="19" xfId="1" applyNumberFormat="1" applyFont="1" applyFill="1" applyBorder="1" applyAlignment="1" applyProtection="1">
      <alignment horizontal="left" vertical="center"/>
    </xf>
    <xf numFmtId="49" fontId="11" fillId="3" borderId="14" xfId="1" applyNumberFormat="1" applyFont="1" applyFill="1" applyBorder="1" applyAlignment="1" applyProtection="1">
      <alignment horizontal="left" vertical="center"/>
    </xf>
    <xf numFmtId="49" fontId="11" fillId="3" borderId="20" xfId="1" applyNumberFormat="1" applyFont="1" applyFill="1" applyBorder="1" applyAlignment="1" applyProtection="1">
      <alignment horizontal="left" vertical="center"/>
    </xf>
    <xf numFmtId="3" fontId="15" fillId="0" borderId="8" xfId="1" applyFont="1" applyBorder="1" applyAlignment="1" applyProtection="1">
      <alignment horizontal="left" vertical="top" wrapText="1"/>
    </xf>
    <xf numFmtId="3" fontId="15" fillId="0" borderId="5" xfId="1" applyFont="1" applyBorder="1" applyAlignment="1" applyProtection="1">
      <alignment horizontal="left" vertical="top" wrapText="1"/>
    </xf>
    <xf numFmtId="0" fontId="9" fillId="0" borderId="5" xfId="6" applyFont="1" applyBorder="1" applyAlignment="1">
      <alignment horizontal="right" vertical="center"/>
    </xf>
    <xf numFmtId="49" fontId="11" fillId="0" borderId="15" xfId="1" applyNumberFormat="1" applyFont="1" applyBorder="1" applyAlignment="1" applyProtection="1">
      <alignment vertical="center"/>
    </xf>
    <xf numFmtId="49" fontId="11" fillId="0" borderId="4" xfId="1" applyNumberFormat="1" applyFont="1" applyBorder="1" applyAlignment="1" applyProtection="1">
      <alignment vertical="center"/>
    </xf>
    <xf numFmtId="49" fontId="11" fillId="0" borderId="7" xfId="1" applyNumberFormat="1" applyFont="1" applyBorder="1" applyAlignment="1" applyProtection="1">
      <alignment vertical="center"/>
    </xf>
    <xf numFmtId="49" fontId="11" fillId="0" borderId="0" xfId="1" applyNumberFormat="1" applyFont="1" applyBorder="1" applyAlignment="1" applyProtection="1">
      <alignment vertical="center"/>
    </xf>
    <xf numFmtId="49" fontId="4" fillId="0" borderId="4" xfId="1" applyNumberFormat="1" applyFont="1" applyBorder="1" applyAlignment="1" applyProtection="1">
      <alignment horizontal="center" vertical="center" wrapText="1"/>
    </xf>
    <xf numFmtId="49" fontId="4" fillId="0" borderId="0" xfId="1" applyNumberFormat="1" applyFont="1" applyBorder="1" applyAlignment="1" applyProtection="1">
      <alignment horizontal="center" vertical="center" wrapText="1"/>
    </xf>
    <xf numFmtId="8" fontId="4" fillId="2" borderId="94" xfId="1" applyNumberFormat="1" applyFont="1" applyFill="1" applyBorder="1" applyAlignment="1" applyProtection="1">
      <alignment horizontal="left" vertical="center"/>
      <protection locked="0"/>
    </xf>
    <xf numFmtId="8" fontId="4" fillId="2" borderId="98" xfId="1" applyNumberFormat="1" applyFont="1" applyFill="1" applyBorder="1" applyAlignment="1" applyProtection="1">
      <alignment horizontal="left" vertical="center"/>
      <protection locked="0"/>
    </xf>
    <xf numFmtId="167" fontId="4" fillId="2" borderId="98" xfId="2" applyNumberFormat="1" applyFont="1" applyFill="1" applyBorder="1" applyAlignment="1" applyProtection="1">
      <alignment horizontal="left" vertical="center"/>
      <protection locked="0"/>
    </xf>
    <xf numFmtId="9" fontId="4" fillId="2" borderId="98" xfId="2" applyNumberFormat="1" applyFont="1" applyFill="1" applyBorder="1" applyAlignment="1" applyProtection="1">
      <alignment horizontal="left" vertical="center"/>
      <protection locked="0"/>
    </xf>
    <xf numFmtId="9" fontId="4" fillId="2" borderId="95" xfId="2" applyNumberFormat="1" applyFont="1" applyFill="1" applyBorder="1" applyAlignment="1" applyProtection="1">
      <alignment horizontal="left" vertical="center"/>
      <protection locked="0"/>
    </xf>
  </cellXfs>
  <cellStyles count="8">
    <cellStyle name="Comma 2" xfId="2" xr:uid="{00000000-0005-0000-0000-000000000000}"/>
    <cellStyle name="Currency 2" xfId="3" xr:uid="{00000000-0005-0000-0000-000001000000}"/>
    <cellStyle name="Date" xfId="4" xr:uid="{00000000-0005-0000-0000-000002000000}"/>
    <cellStyle name="Fixed" xfId="5" xr:uid="{00000000-0005-0000-0000-000003000000}"/>
    <cellStyle name="Normal" xfId="0" builtinId="0"/>
    <cellStyle name="Normal 2" xfId="1" xr:uid="{00000000-0005-0000-0000-000005000000}"/>
    <cellStyle name="Normal_Start-Up Capital Estimate" xfId="6" xr:uid="{00000000-0005-0000-0000-000006000000}"/>
    <cellStyle name="Text" xfId="7" xr:uid="{00000000-0005-0000-0000-000007000000}"/>
  </cellStyles>
  <dxfs count="75">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theme="0" tint="-0.14996795556505021"/>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167" formatCode="_([$$-409]* #,##0.00_);_([$$-409]* \(#,##0.00\);_([$$-409]* &quot;-&quot;??_);_(@_)"/>
      <fill>
        <patternFill patternType="solid">
          <fgColor indexed="64"/>
          <bgColor theme="4" tint="0.79998168889431442"/>
        </patternFill>
      </fill>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border outline="0">
        <left style="thin">
          <color auto="1"/>
        </left>
        <right style="thin">
          <color theme="1"/>
        </right>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numFmt numFmtId="167" formatCode="_([$$-409]* #,##0.00_);_([$$-409]* \(#,##0.00\);_([$$-409]* &quot;-&quot;??_);_(@_)"/>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indexed="22"/>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style="thin">
          <color rgb="FFC0C0C0"/>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right" vertical="bottom" textRotation="0" wrapText="0" indent="1" justifyLastLine="0" shrinkToFit="0" readingOrder="0"/>
      <border diagonalUp="0" diagonalDown="0" outline="0">
        <left/>
        <right/>
        <top style="thin">
          <color theme="0" tint="-0.24994659260841701"/>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4" justifyLastLine="0" shrinkToFit="0" readingOrder="0"/>
      <border diagonalUp="0" diagonalDown="0" outline="0">
        <left/>
        <right/>
        <top style="thin">
          <color indexed="22"/>
        </top>
        <bottom/>
      </border>
    </dxf>
    <dxf>
      <border outline="0">
        <left style="thin">
          <color indexed="64"/>
        </left>
        <right style="thin">
          <color indexed="64"/>
        </right>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925044</xdr:colOff>
      <xdr:row>0</xdr:row>
      <xdr:rowOff>172849</xdr:rowOff>
    </xdr:from>
    <xdr:to>
      <xdr:col>7</xdr:col>
      <xdr:colOff>95214</xdr:colOff>
      <xdr:row>2</xdr:row>
      <xdr:rowOff>179293</xdr:rowOff>
    </xdr:to>
    <xdr:pic>
      <xdr:nvPicPr>
        <xdr:cNvPr id="2" name="Picture 1" descr="A close up of a logo&#10;&#10;Description automatically generated">
          <a:extLst>
            <a:ext uri="{FF2B5EF4-FFF2-40B4-BE49-F238E27FC236}">
              <a16:creationId xmlns:a16="http://schemas.microsoft.com/office/drawing/2014/main" id="{C6DDADB9-36FE-04B3-53DF-FDCDF11BF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6319" y="172849"/>
          <a:ext cx="2856345" cy="9494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Table12" displayName="Table12" ref="B13:J45" headerRowCount="0" totalsRowShown="0" tableBorderDxfId="74">
  <tableColumns count="9">
    <tableColumn id="1" xr3:uid="{00000000-0010-0000-0000-000001000000}" name="Column1" headerRowDxfId="73" dataDxfId="72" headerRowCellStyle="Normal_Start-Up Capital Estimate" dataCellStyle="Normal_Start-Up Capital Estimate"/>
    <tableColumn id="2" xr3:uid="{00000000-0010-0000-0000-000002000000}" name="Column2" headerRowDxfId="71" dataDxfId="70" headerRowCellStyle="Normal_Start-Up Capital Estimate" dataCellStyle="Normal_Start-Up Capital Estimate"/>
    <tableColumn id="3" xr3:uid="{00000000-0010-0000-0000-000003000000}" name="Column3" headerRowDxfId="69" dataDxfId="68" headerRowCellStyle="Comma 2" dataCellStyle="Comma 2"/>
    <tableColumn id="4" xr3:uid="{00000000-0010-0000-0000-000004000000}" name="Column4" headerRowDxfId="67" dataDxfId="66" headerRowCellStyle="Normal_Start-Up Capital Estimate" dataCellStyle="Normal_Start-Up Capital Estimate"/>
    <tableColumn id="5" xr3:uid="{00000000-0010-0000-0000-000005000000}" name="Column5" headerRowDxfId="65" dataDxfId="64" headerRowCellStyle="Currency 2" dataCellStyle="Currency 2"/>
    <tableColumn id="6" xr3:uid="{00000000-0010-0000-0000-000006000000}" name="Column6" headerRowDxfId="63" dataDxfId="62" headerRowCellStyle="Normal 2" dataCellStyle="Normal 2"/>
    <tableColumn id="7" xr3:uid="{00000000-0010-0000-0000-000007000000}" name="Column7" headerRowDxfId="61" dataDxfId="60" headerRowCellStyle="Comma 2" dataCellStyle="Comma 2">
      <calculatedColumnFormula>D13*F13</calculatedColumnFormula>
    </tableColumn>
    <tableColumn id="8" xr3:uid="{00000000-0010-0000-0000-000008000000}" name="Column8" headerRowDxfId="59" dataDxfId="58" headerRowCellStyle="Comma 2" dataCellStyle="Comma 2"/>
    <tableColumn id="9" xr3:uid="{00000000-0010-0000-0000-000009000000}" name="Column9" headerRowDxfId="57" dataDxfId="56" headerRowCellStyle="Comma 2" dataCellStyle="Comma 2">
      <calculatedColumnFormula>H13*(1-I13)</calculatedColumnFormula>
    </tableColumn>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1000000}" name="Table13" displayName="Table13" ref="B51:J88" headerRowCount="0" totalsRowShown="0" tableBorderDxfId="55">
  <tableColumns count="9">
    <tableColumn id="1" xr3:uid="{00000000-0010-0000-0100-000001000000}" name="Column1" headerRowDxfId="54" dataDxfId="53" headerRowCellStyle="Normal_Start-Up Capital Estimate" dataCellStyle="Normal_Start-Up Capital Estimate"/>
    <tableColumn id="2" xr3:uid="{00000000-0010-0000-0100-000002000000}" name="Column2" headerRowDxfId="52" headerRowCellStyle="Normal_Start-Up Capital Estimate"/>
    <tableColumn id="3" xr3:uid="{00000000-0010-0000-0100-000003000000}" name="Column3" headerRowDxfId="51" dataDxfId="50" headerRowCellStyle="Comma 2" dataCellStyle="Comma 2"/>
    <tableColumn id="4" xr3:uid="{00000000-0010-0000-0100-000004000000}" name="Column4" headerRowDxfId="49" dataDxfId="48" headerRowCellStyle="Normal_Start-Up Capital Estimate" dataCellStyle="Normal_Start-Up Capital Estimate"/>
    <tableColumn id="5" xr3:uid="{00000000-0010-0000-0100-000005000000}" name="Column5" headerRowDxfId="47" dataDxfId="46" headerRowCellStyle="Comma 2">
      <calculatedColumnFormula>ROUND(E51,0)</calculatedColumnFormula>
    </tableColumn>
    <tableColumn id="6" xr3:uid="{00000000-0010-0000-0100-000006000000}" name="Column6" headerRowDxfId="45" dataDxfId="44" headerRowCellStyle="Normal 2" dataCellStyle="Normal 2"/>
    <tableColumn id="7" xr3:uid="{00000000-0010-0000-0100-000007000000}" name="Column7" headerRowDxfId="43" dataDxfId="42" headerRowCellStyle="Comma 2" dataCellStyle="Comma 2">
      <calculatedColumnFormula>ROUND(D51*F51,3)</calculatedColumnFormula>
    </tableColumn>
    <tableColumn id="8" xr3:uid="{00000000-0010-0000-0100-000008000000}" name="Column8" headerRowDxfId="41" dataDxfId="40" headerRowCellStyle="Comma 2" dataCellStyle="Comma 2"/>
    <tableColumn id="9" xr3:uid="{00000000-0010-0000-0100-000009000000}" name="Column9" headerRowDxfId="39" dataDxfId="38" headerRowCellStyle="Comma 2" dataCellStyle="Comma 2">
      <calculatedColumnFormula>H51*(1-I51)</calculatedColumnFormula>
    </tableColumn>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Table14" displayName="Table14" ref="B91:J147" headerRowCount="0" totalsRowShown="0" tableBorderDxfId="37">
  <tableColumns count="9">
    <tableColumn id="1" xr3:uid="{00000000-0010-0000-0200-000001000000}" name="Column1" headerRowDxfId="36" dataDxfId="35" headerRowCellStyle="Normal_Start-Up Capital Estimate" dataCellStyle="Normal_Start-Up Capital Estimate"/>
    <tableColumn id="2" xr3:uid="{00000000-0010-0000-0200-000002000000}" name="Column2" headerRowDxfId="34" dataDxfId="33" headerRowCellStyle="Normal_Start-Up Capital Estimate" dataCellStyle="Normal_Start-Up Capital Estimate"/>
    <tableColumn id="3" xr3:uid="{00000000-0010-0000-0200-000003000000}" name="Column3" headerRowDxfId="32" dataDxfId="31" headerRowCellStyle="Comma 2" dataCellStyle="Comma 2"/>
    <tableColumn id="4" xr3:uid="{00000000-0010-0000-0200-000004000000}" name="Column4" headerRowDxfId="30" dataDxfId="29" headerRowCellStyle="Normal_Start-Up Capital Estimate" dataCellStyle="Normal_Start-Up Capital Estimate"/>
    <tableColumn id="5" xr3:uid="{00000000-0010-0000-0200-000005000000}" name="Column5" headerRowDxfId="28" dataDxfId="27" headerRowCellStyle="Comma 2" dataCellStyle="Currency 2"/>
    <tableColumn id="6" xr3:uid="{00000000-0010-0000-0200-000006000000}" name="Column6" headerRowDxfId="26" dataDxfId="25" headerRowCellStyle="Normal 2" dataCellStyle="Normal 2"/>
    <tableColumn id="7" xr3:uid="{00000000-0010-0000-0200-000007000000}" name="Column7" headerRowDxfId="24" dataDxfId="23" headerRowCellStyle="Comma 2" dataCellStyle="Comma 2">
      <calculatedColumnFormula>ROUND(D91*F91,3)</calculatedColumnFormula>
    </tableColumn>
    <tableColumn id="8" xr3:uid="{00000000-0010-0000-0200-000008000000}" name="Column8" headerRowDxfId="22" dataDxfId="21" headerRowCellStyle="Comma 2" dataCellStyle="Comma 2"/>
    <tableColumn id="9" xr3:uid="{00000000-0010-0000-0200-000009000000}" name="Column9" headerRowDxfId="20" dataDxfId="19" headerRowCellStyle="Comma 2" dataCellStyle="Comma 2">
      <calculatedColumnFormula>H91*(1-I91)</calculatedColumnFormula>
    </tableColumn>
  </tableColumns>
  <tableStyleInfo name="TableStyleMedium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Table15" displayName="Table15" ref="B152:J188" headerRowCount="0" totalsRowShown="0" tableBorderDxfId="18">
  <tableColumns count="9">
    <tableColumn id="1" xr3:uid="{00000000-0010-0000-0300-000001000000}" name="Column1" headerRowDxfId="17" dataDxfId="16" headerRowCellStyle="Normal_Start-Up Capital Estimate" dataCellStyle="Normal_Start-Up Capital Estimate"/>
    <tableColumn id="2" xr3:uid="{00000000-0010-0000-0300-000002000000}" name="Column2" headerRowDxfId="15" dataDxfId="14" headerRowCellStyle="Normal_Start-Up Capital Estimate" dataCellStyle="Normal_Start-Up Capital Estimate"/>
    <tableColumn id="3" xr3:uid="{00000000-0010-0000-0300-000003000000}" name="Column3" headerRowDxfId="13" dataDxfId="12" headerRowCellStyle="Comma 2" dataCellStyle="Comma 2"/>
    <tableColumn id="4" xr3:uid="{00000000-0010-0000-0300-000004000000}" name="Column4" headerRowDxfId="11" dataDxfId="10" headerRowCellStyle="Normal_Start-Up Capital Estimate" dataCellStyle="Normal_Start-Up Capital Estimate"/>
    <tableColumn id="5" xr3:uid="{00000000-0010-0000-0300-000005000000}" name="Column5" headerRowDxfId="9" dataDxfId="8" headerRowCellStyle="Comma 2" dataCellStyle="Comma 2"/>
    <tableColumn id="6" xr3:uid="{00000000-0010-0000-0300-000006000000}" name="Column6" headerRowDxfId="7" dataDxfId="6" headerRowCellStyle="Normal 2" dataCellStyle="Normal 2"/>
    <tableColumn id="7" xr3:uid="{00000000-0010-0000-0300-000007000000}" name="Column7" headerRowDxfId="5" dataDxfId="4" headerRowCellStyle="Comma 2" dataCellStyle="Comma 2">
      <calculatedColumnFormula>D152*F152</calculatedColumnFormula>
    </tableColumn>
    <tableColumn id="8" xr3:uid="{00000000-0010-0000-0300-000008000000}" name="Column8" headerRowDxfId="3" dataDxfId="2" headerRowCellStyle="Comma 2" dataCellStyle="Comma 2"/>
    <tableColumn id="9" xr3:uid="{00000000-0010-0000-0300-000009000000}" name="Column9" headerRowDxfId="1" dataDxfId="0" headerRowCellStyle="Comma 2" dataCellStyle="Comma 2">
      <calculatedColumnFormula>H152*(1-I152)</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E5CE-1932-4F0F-83A0-1C68C8000229}">
  <sheetPr>
    <pageSetUpPr fitToPage="1"/>
  </sheetPr>
  <dimension ref="A1:L197"/>
  <sheetViews>
    <sheetView showGridLines="0" view="pageBreakPreview" topLeftCell="A39" zoomScaleNormal="100" zoomScaleSheetLayoutView="100" workbookViewId="0">
      <selection activeCell="F53" sqref="F53"/>
    </sheetView>
  </sheetViews>
  <sheetFormatPr defaultColWidth="0" defaultRowHeight="15.75" zeroHeight="1" x14ac:dyDescent="0.25"/>
  <cols>
    <col min="1" max="1" width="2.85546875" style="140" customWidth="1"/>
    <col min="2" max="2" width="20.85546875" customWidth="1"/>
    <col min="3" max="3" width="12.42578125" customWidth="1"/>
    <col min="4" max="4" width="14.85546875" customWidth="1"/>
    <col min="5" max="5" width="13.85546875" customWidth="1"/>
    <col min="6" max="6" width="12.140625" customWidth="1"/>
    <col min="7" max="7" width="10.85546875" customWidth="1"/>
    <col min="8" max="8" width="21.85546875" customWidth="1"/>
    <col min="9" max="9" width="19.85546875" customWidth="1"/>
    <col min="10" max="10" width="5.5703125" customWidth="1"/>
    <col min="11" max="11" width="2.85546875" customWidth="1"/>
    <col min="12" max="12" width="1.85546875" hidden="1" customWidth="1"/>
    <col min="13" max="16384" width="9.140625" hidden="1"/>
  </cols>
  <sheetData>
    <row r="1" spans="2:10" x14ac:dyDescent="0.25"/>
    <row r="2" spans="2:10" ht="58.5" customHeight="1" x14ac:dyDescent="0.25">
      <c r="B2" s="139"/>
      <c r="C2" s="139"/>
      <c r="D2" s="139"/>
      <c r="E2" s="139"/>
      <c r="F2" s="139"/>
      <c r="G2" s="139"/>
      <c r="H2" s="139"/>
      <c r="I2" s="139"/>
      <c r="J2" s="139"/>
    </row>
    <row r="3" spans="2:10" ht="30" customHeight="1" x14ac:dyDescent="0.25">
      <c r="B3" s="139"/>
      <c r="C3" s="139"/>
      <c r="D3" s="391" t="s">
        <v>185</v>
      </c>
      <c r="E3" s="391"/>
      <c r="F3" s="391"/>
      <c r="G3" s="391"/>
      <c r="H3" s="391"/>
      <c r="I3" s="139"/>
      <c r="J3" s="139"/>
    </row>
    <row r="4" spans="2:10" ht="18.75" customHeight="1" x14ac:dyDescent="0.25">
      <c r="B4" s="139"/>
      <c r="C4" s="139"/>
      <c r="D4" s="392" t="s">
        <v>193</v>
      </c>
      <c r="E4" s="392"/>
      <c r="F4" s="392"/>
      <c r="G4" s="392"/>
      <c r="H4" s="392"/>
      <c r="I4" s="139"/>
      <c r="J4" s="139"/>
    </row>
    <row r="5" spans="2:10" ht="15.6" customHeight="1" x14ac:dyDescent="0.25"/>
    <row r="6" spans="2:10" ht="15.6" customHeight="1" x14ac:dyDescent="0.25">
      <c r="B6" s="140" t="s">
        <v>174</v>
      </c>
      <c r="C6" s="384" t="s">
        <v>210</v>
      </c>
      <c r="D6" s="384"/>
      <c r="E6" s="384"/>
      <c r="F6" s="384"/>
      <c r="G6" s="384"/>
      <c r="H6" s="384"/>
      <c r="I6" s="384"/>
      <c r="J6" s="144"/>
    </row>
    <row r="7" spans="2:10" ht="15.6" customHeight="1" x14ac:dyDescent="0.25">
      <c r="C7" s="384"/>
      <c r="D7" s="384"/>
      <c r="E7" s="384"/>
      <c r="F7" s="384"/>
      <c r="G7" s="384"/>
      <c r="H7" s="384"/>
      <c r="I7" s="384"/>
      <c r="J7" s="147"/>
    </row>
    <row r="8" spans="2:10" ht="15.6" customHeight="1" x14ac:dyDescent="0.25">
      <c r="C8" s="384"/>
      <c r="D8" s="384"/>
      <c r="E8" s="384"/>
      <c r="F8" s="384"/>
      <c r="G8" s="384"/>
      <c r="H8" s="384"/>
      <c r="I8" s="384"/>
      <c r="J8" s="147"/>
    </row>
    <row r="9" spans="2:10" ht="15.6" customHeight="1" x14ac:dyDescent="0.25">
      <c r="C9" s="384"/>
      <c r="D9" s="384"/>
      <c r="E9" s="384"/>
      <c r="F9" s="384"/>
      <c r="G9" s="384"/>
      <c r="H9" s="384"/>
      <c r="I9" s="384"/>
      <c r="J9" s="147"/>
    </row>
    <row r="10" spans="2:10" ht="15.6" customHeight="1" x14ac:dyDescent="0.25">
      <c r="C10" s="146"/>
      <c r="D10" s="146"/>
      <c r="E10" s="146"/>
      <c r="F10" s="146"/>
      <c r="G10" s="146"/>
      <c r="H10" s="146"/>
      <c r="I10" s="146"/>
      <c r="J10" s="147"/>
    </row>
    <row r="11" spans="2:10" ht="15.6" customHeight="1" x14ac:dyDescent="0.25">
      <c r="E11" s="395" t="s">
        <v>177</v>
      </c>
      <c r="F11" s="395"/>
      <c r="G11" s="395"/>
      <c r="H11" s="395"/>
    </row>
    <row r="12" spans="2:10" ht="15.6" customHeight="1" x14ac:dyDescent="0.25">
      <c r="E12" s="149"/>
      <c r="F12" s="149"/>
      <c r="G12" s="149"/>
      <c r="H12" s="149"/>
    </row>
    <row r="13" spans="2:10" ht="15.6" customHeight="1" x14ac:dyDescent="0.25">
      <c r="B13" s="141" t="s">
        <v>175</v>
      </c>
      <c r="C13" s="396" t="s">
        <v>186</v>
      </c>
      <c r="D13" s="396"/>
      <c r="E13" s="396"/>
      <c r="F13" s="396"/>
      <c r="G13" s="396"/>
      <c r="H13" s="396"/>
      <c r="I13" s="396"/>
      <c r="J13" s="396"/>
    </row>
    <row r="14" spans="2:10" ht="15.6" customHeight="1" x14ac:dyDescent="0.25"/>
    <row r="15" spans="2:10" ht="15.6" customHeight="1" x14ac:dyDescent="0.25">
      <c r="B15" s="142" t="s">
        <v>183</v>
      </c>
      <c r="C15" s="397" t="s">
        <v>192</v>
      </c>
      <c r="D15" s="398"/>
      <c r="E15" s="398"/>
      <c r="F15" s="143"/>
      <c r="G15" s="147"/>
      <c r="H15" s="147"/>
      <c r="I15" s="147"/>
    </row>
    <row r="16" spans="2:10" ht="15.6" customHeight="1" x14ac:dyDescent="0.25">
      <c r="B16" s="142"/>
      <c r="C16" s="399" t="s">
        <v>191</v>
      </c>
      <c r="D16" s="399"/>
      <c r="E16" s="399"/>
      <c r="F16" s="399"/>
      <c r="G16" s="399"/>
      <c r="H16" s="399"/>
      <c r="I16" s="399"/>
    </row>
    <row r="17" spans="2:10" ht="15.6" customHeight="1" x14ac:dyDescent="0.25">
      <c r="B17" s="142"/>
      <c r="C17" s="399"/>
      <c r="D17" s="399"/>
      <c r="E17" s="399"/>
      <c r="F17" s="399"/>
      <c r="G17" s="399"/>
      <c r="H17" s="399"/>
      <c r="I17" s="399"/>
    </row>
    <row r="18" spans="2:10" ht="15.6" customHeight="1" x14ac:dyDescent="0.25">
      <c r="B18" s="142"/>
      <c r="C18" s="401" t="s">
        <v>198</v>
      </c>
      <c r="D18" s="401"/>
      <c r="E18" s="401"/>
      <c r="F18" s="401"/>
      <c r="G18" s="401"/>
      <c r="H18" s="401"/>
      <c r="I18" s="401"/>
    </row>
    <row r="19" spans="2:10" ht="15.6" customHeight="1" x14ac:dyDescent="0.25">
      <c r="B19" s="142"/>
      <c r="C19" s="401"/>
      <c r="D19" s="401"/>
      <c r="E19" s="401"/>
      <c r="F19" s="401"/>
      <c r="G19" s="401"/>
      <c r="H19" s="401"/>
      <c r="I19" s="401"/>
    </row>
    <row r="20" spans="2:10" ht="15.6" customHeight="1" x14ac:dyDescent="0.25">
      <c r="B20" s="142"/>
      <c r="C20" s="150"/>
      <c r="D20" s="150"/>
      <c r="E20" s="150"/>
      <c r="F20" s="150"/>
      <c r="G20" s="150"/>
      <c r="H20" s="150"/>
      <c r="I20" s="150"/>
    </row>
    <row r="21" spans="2:10" ht="15.6" customHeight="1" x14ac:dyDescent="0.25">
      <c r="B21" s="142"/>
      <c r="C21" s="148"/>
      <c r="D21" s="148"/>
      <c r="E21" s="400" t="s">
        <v>182</v>
      </c>
      <c r="F21" s="400"/>
      <c r="G21" s="400"/>
      <c r="H21" s="400"/>
      <c r="I21" s="148"/>
    </row>
    <row r="22" spans="2:10" ht="15.6" customHeight="1" x14ac:dyDescent="0.25">
      <c r="B22" s="142" t="s">
        <v>176</v>
      </c>
      <c r="C22" s="384" t="s">
        <v>199</v>
      </c>
      <c r="D22" s="384"/>
      <c r="E22" s="384"/>
      <c r="F22" s="384"/>
      <c r="G22" s="384"/>
      <c r="H22" s="384"/>
      <c r="I22" s="384"/>
      <c r="J22" s="145"/>
    </row>
    <row r="23" spans="2:10" ht="15.6" customHeight="1" x14ac:dyDescent="0.25">
      <c r="C23" s="384"/>
      <c r="D23" s="384"/>
      <c r="E23" s="384"/>
      <c r="F23" s="384"/>
      <c r="G23" s="384"/>
      <c r="H23" s="384"/>
      <c r="I23" s="384"/>
      <c r="J23" s="145"/>
    </row>
    <row r="24" spans="2:10" ht="15.6" customHeight="1" x14ac:dyDescent="0.25">
      <c r="C24" s="146"/>
      <c r="D24" s="146"/>
      <c r="E24" s="146"/>
      <c r="F24" s="146"/>
      <c r="G24" s="146"/>
      <c r="H24" s="146"/>
      <c r="I24" s="146"/>
      <c r="J24" s="145"/>
    </row>
    <row r="25" spans="2:10" ht="15.6" customHeight="1" x14ac:dyDescent="0.25">
      <c r="B25" s="142" t="s">
        <v>178</v>
      </c>
      <c r="C25" s="385" t="s">
        <v>200</v>
      </c>
      <c r="D25" s="385"/>
      <c r="E25" s="385"/>
      <c r="F25" s="385"/>
      <c r="G25" s="385"/>
      <c r="H25" s="385"/>
      <c r="I25" s="385"/>
    </row>
    <row r="26" spans="2:10" ht="15.6" customHeight="1" x14ac:dyDescent="0.25">
      <c r="B26" s="142"/>
      <c r="C26" s="385"/>
      <c r="D26" s="385"/>
      <c r="E26" s="385"/>
      <c r="F26" s="385"/>
      <c r="G26" s="385"/>
      <c r="H26" s="385"/>
      <c r="I26" s="385"/>
    </row>
    <row r="27" spans="2:10" ht="15.6" customHeight="1" x14ac:dyDescent="0.25">
      <c r="C27" s="394" t="s">
        <v>202</v>
      </c>
      <c r="D27" s="394"/>
      <c r="E27" s="394"/>
      <c r="F27" s="394"/>
      <c r="G27" s="394"/>
      <c r="H27" s="394"/>
      <c r="I27" s="394"/>
    </row>
    <row r="28" spans="2:10" ht="15.6" customHeight="1" x14ac:dyDescent="0.25">
      <c r="C28" s="394"/>
      <c r="D28" s="394"/>
      <c r="E28" s="394"/>
      <c r="F28" s="394"/>
      <c r="G28" s="394"/>
      <c r="H28" s="394"/>
      <c r="I28" s="394"/>
    </row>
    <row r="29" spans="2:10" ht="15.6" customHeight="1" x14ac:dyDescent="0.25">
      <c r="C29" s="384" t="s">
        <v>201</v>
      </c>
      <c r="D29" s="384"/>
      <c r="E29" s="384"/>
      <c r="F29" s="384"/>
      <c r="G29" s="384"/>
      <c r="H29" s="384"/>
      <c r="I29" s="384"/>
    </row>
    <row r="30" spans="2:10" ht="15.6" customHeight="1" x14ac:dyDescent="0.25">
      <c r="C30" s="384"/>
      <c r="D30" s="384"/>
      <c r="E30" s="384"/>
      <c r="F30" s="384"/>
      <c r="G30" s="384"/>
      <c r="H30" s="384"/>
      <c r="I30" s="384"/>
    </row>
    <row r="31" spans="2:10" ht="15.6" customHeight="1" x14ac:dyDescent="0.25">
      <c r="C31" s="384" t="s">
        <v>203</v>
      </c>
      <c r="D31" s="384"/>
      <c r="E31" s="384"/>
      <c r="F31" s="384"/>
      <c r="G31" s="384"/>
      <c r="H31" s="384"/>
      <c r="I31" s="384"/>
    </row>
    <row r="32" spans="2:10" ht="15.6" customHeight="1" x14ac:dyDescent="0.25">
      <c r="C32" s="384"/>
      <c r="D32" s="384"/>
      <c r="E32" s="384"/>
      <c r="F32" s="384"/>
      <c r="G32" s="384"/>
      <c r="H32" s="384"/>
      <c r="I32" s="384"/>
    </row>
    <row r="33" spans="2:9" ht="15.6" customHeight="1" x14ac:dyDescent="0.25">
      <c r="C33" s="144"/>
      <c r="D33" s="144"/>
      <c r="E33" s="144"/>
      <c r="F33" s="144"/>
      <c r="G33" s="144"/>
      <c r="H33" s="144"/>
      <c r="I33" s="144"/>
    </row>
    <row r="34" spans="2:9" ht="15.6" customHeight="1" x14ac:dyDescent="0.25">
      <c r="B34" s="142" t="s">
        <v>179</v>
      </c>
      <c r="C34" s="384" t="s">
        <v>204</v>
      </c>
      <c r="D34" s="384"/>
      <c r="E34" s="384"/>
      <c r="F34" s="384"/>
      <c r="G34" s="384"/>
      <c r="H34" s="384"/>
      <c r="I34" s="384"/>
    </row>
    <row r="35" spans="2:9" ht="15.6" customHeight="1" x14ac:dyDescent="0.25">
      <c r="C35" s="384"/>
      <c r="D35" s="384"/>
      <c r="E35" s="384"/>
      <c r="F35" s="384"/>
      <c r="G35" s="384"/>
      <c r="H35" s="384"/>
      <c r="I35" s="384"/>
    </row>
    <row r="36" spans="2:9" ht="15.6" customHeight="1" x14ac:dyDescent="0.25">
      <c r="C36" s="146"/>
      <c r="D36" s="146"/>
      <c r="E36" s="146"/>
      <c r="F36" s="146"/>
      <c r="G36" s="146"/>
      <c r="H36" s="146"/>
      <c r="I36" s="146"/>
    </row>
    <row r="37" spans="2:9" ht="15.6" customHeight="1" x14ac:dyDescent="0.25">
      <c r="B37" s="142" t="s">
        <v>180</v>
      </c>
      <c r="C37" s="384" t="s">
        <v>205</v>
      </c>
      <c r="D37" s="384"/>
      <c r="E37" s="384"/>
      <c r="F37" s="384"/>
      <c r="G37" s="384"/>
      <c r="H37" s="384"/>
      <c r="I37" s="384"/>
    </row>
    <row r="38" spans="2:9" ht="15.6" customHeight="1" x14ac:dyDescent="0.25">
      <c r="C38" s="384"/>
      <c r="D38" s="384"/>
      <c r="E38" s="384"/>
      <c r="F38" s="384"/>
      <c r="G38" s="384"/>
      <c r="H38" s="384"/>
      <c r="I38" s="384"/>
    </row>
    <row r="39" spans="2:9" ht="15.6" customHeight="1" x14ac:dyDescent="0.25">
      <c r="C39" s="384"/>
      <c r="D39" s="384"/>
      <c r="E39" s="384"/>
      <c r="F39" s="384"/>
      <c r="G39" s="384"/>
      <c r="H39" s="384"/>
      <c r="I39" s="384"/>
    </row>
    <row r="40" spans="2:9" ht="15.6" customHeight="1" x14ac:dyDescent="0.25"/>
    <row r="41" spans="2:9" ht="15.6" customHeight="1" x14ac:dyDescent="0.25">
      <c r="B41" s="386" t="s">
        <v>181</v>
      </c>
      <c r="C41" s="384" t="s">
        <v>206</v>
      </c>
      <c r="D41" s="384"/>
      <c r="E41" s="384"/>
      <c r="F41" s="384"/>
      <c r="G41" s="384"/>
      <c r="H41" s="384"/>
      <c r="I41" s="384"/>
    </row>
    <row r="42" spans="2:9" ht="15.6" customHeight="1" x14ac:dyDescent="0.25">
      <c r="B42" s="386"/>
      <c r="C42" s="384"/>
      <c r="D42" s="384"/>
      <c r="E42" s="384"/>
      <c r="F42" s="384"/>
      <c r="G42" s="384"/>
      <c r="H42" s="384"/>
      <c r="I42" s="384"/>
    </row>
    <row r="43" spans="2:9" ht="15.6" customHeight="1" x14ac:dyDescent="0.25">
      <c r="C43" s="384"/>
      <c r="D43" s="384"/>
      <c r="E43" s="384"/>
      <c r="F43" s="384"/>
      <c r="G43" s="384"/>
      <c r="H43" s="384"/>
      <c r="I43" s="384"/>
    </row>
    <row r="44" spans="2:9" ht="15.6" customHeight="1" x14ac:dyDescent="0.25">
      <c r="E44" s="393" t="s">
        <v>207</v>
      </c>
      <c r="F44" s="393"/>
      <c r="G44" s="393"/>
      <c r="H44" s="393"/>
    </row>
    <row r="45" spans="2:9" ht="15.6" customHeight="1" x14ac:dyDescent="0.25">
      <c r="B45" s="151" t="s">
        <v>184</v>
      </c>
      <c r="C45" s="384" t="s">
        <v>208</v>
      </c>
      <c r="D45" s="384"/>
      <c r="E45" s="384"/>
      <c r="F45" s="384"/>
      <c r="G45" s="384"/>
      <c r="H45" s="384"/>
      <c r="I45" s="384"/>
    </row>
    <row r="46" spans="2:9" ht="15.6" customHeight="1" x14ac:dyDescent="0.25">
      <c r="C46" s="384"/>
      <c r="D46" s="384"/>
      <c r="E46" s="384"/>
      <c r="F46" s="384"/>
      <c r="G46" s="384"/>
      <c r="H46" s="384"/>
      <c r="I46" s="384"/>
    </row>
    <row r="47" spans="2:9" ht="15.6" customHeight="1" x14ac:dyDescent="0.25">
      <c r="C47" s="390" t="s">
        <v>209</v>
      </c>
      <c r="D47" s="390"/>
      <c r="E47" s="390"/>
      <c r="F47" s="390"/>
      <c r="G47" s="390"/>
      <c r="H47" s="390"/>
      <c r="I47" s="390"/>
    </row>
    <row r="48" spans="2:9" ht="15.6" customHeight="1" x14ac:dyDescent="0.25">
      <c r="C48" s="390"/>
      <c r="D48" s="390"/>
      <c r="E48" s="390"/>
      <c r="F48" s="390"/>
      <c r="G48" s="390"/>
      <c r="H48" s="390"/>
      <c r="I48" s="390"/>
    </row>
    <row r="49" spans="1:9" ht="15.6" customHeight="1" x14ac:dyDescent="0.25">
      <c r="C49" s="180"/>
      <c r="D49" s="180"/>
      <c r="E49" s="180"/>
      <c r="F49" s="180"/>
      <c r="G49" s="180"/>
      <c r="H49" s="180"/>
      <c r="I49" s="180"/>
    </row>
    <row r="50" spans="1:9" ht="15.6" customHeight="1" x14ac:dyDescent="0.25">
      <c r="B50" s="142" t="s">
        <v>187</v>
      </c>
      <c r="C50" s="390" t="s">
        <v>197</v>
      </c>
      <c r="D50" s="390"/>
      <c r="E50" s="390"/>
      <c r="F50" s="390"/>
      <c r="G50" s="390"/>
      <c r="H50" s="390"/>
      <c r="I50" s="390"/>
    </row>
    <row r="51" spans="1:9" ht="15.6" customHeight="1" x14ac:dyDescent="0.25">
      <c r="C51" s="390"/>
      <c r="D51" s="390"/>
      <c r="E51" s="390"/>
      <c r="F51" s="390"/>
      <c r="G51" s="390"/>
      <c r="H51" s="390"/>
      <c r="I51" s="390"/>
    </row>
    <row r="52" spans="1:9" ht="15.6" customHeight="1" x14ac:dyDescent="0.25">
      <c r="C52" s="390"/>
      <c r="D52" s="390"/>
      <c r="E52" s="390"/>
      <c r="F52" s="390"/>
      <c r="G52" s="390"/>
      <c r="H52" s="390"/>
      <c r="I52" s="390"/>
    </row>
    <row r="53" spans="1:9" ht="15.6" customHeight="1" x14ac:dyDescent="0.25">
      <c r="C53" s="180"/>
      <c r="D53" s="180"/>
      <c r="E53" s="180"/>
      <c r="F53" s="180"/>
      <c r="G53" s="180"/>
      <c r="H53" s="180"/>
      <c r="I53" s="180"/>
    </row>
    <row r="54" spans="1:9" ht="15.6" customHeight="1" x14ac:dyDescent="0.25">
      <c r="A54" s="389" t="s">
        <v>188</v>
      </c>
      <c r="B54" s="389"/>
      <c r="C54" s="390" t="s">
        <v>194</v>
      </c>
      <c r="D54" s="390"/>
      <c r="E54" s="390"/>
      <c r="F54" s="390"/>
      <c r="G54" s="390"/>
      <c r="H54" s="390"/>
      <c r="I54" s="390"/>
    </row>
    <row r="55" spans="1:9" ht="15.6" customHeight="1" x14ac:dyDescent="0.25">
      <c r="C55" s="390"/>
      <c r="D55" s="390"/>
      <c r="E55" s="390"/>
      <c r="F55" s="390"/>
      <c r="G55" s="390"/>
      <c r="H55" s="390"/>
      <c r="I55" s="390"/>
    </row>
    <row r="56" spans="1:9" ht="15.6" customHeight="1" x14ac:dyDescent="0.25">
      <c r="C56" s="180"/>
      <c r="D56" s="180"/>
      <c r="E56" s="180"/>
      <c r="F56" s="180"/>
      <c r="G56" s="180"/>
      <c r="H56" s="180"/>
      <c r="I56" s="180"/>
    </row>
    <row r="57" spans="1:9" ht="15.6" customHeight="1" x14ac:dyDescent="0.25">
      <c r="B57" s="142" t="s">
        <v>196</v>
      </c>
      <c r="C57" s="384" t="s">
        <v>211</v>
      </c>
      <c r="D57" s="384"/>
      <c r="E57" s="384"/>
      <c r="F57" s="384"/>
      <c r="G57" s="384"/>
      <c r="H57" s="384"/>
      <c r="I57" s="384"/>
    </row>
    <row r="58" spans="1:9" ht="15.6" customHeight="1" x14ac:dyDescent="0.25">
      <c r="C58" s="384"/>
      <c r="D58" s="384"/>
      <c r="E58" s="384"/>
      <c r="F58" s="384"/>
      <c r="G58" s="384"/>
      <c r="H58" s="384"/>
      <c r="I58" s="384"/>
    </row>
    <row r="59" spans="1:9" ht="15.6" customHeight="1" x14ac:dyDescent="0.25">
      <c r="C59" s="384"/>
      <c r="D59" s="384"/>
      <c r="E59" s="384"/>
      <c r="F59" s="384"/>
      <c r="G59" s="384"/>
      <c r="H59" s="384"/>
      <c r="I59" s="384"/>
    </row>
    <row r="60" spans="1:9" ht="15.6" customHeight="1" x14ac:dyDescent="0.25">
      <c r="C60" s="384"/>
      <c r="D60" s="384"/>
      <c r="E60" s="384"/>
      <c r="F60" s="384"/>
      <c r="G60" s="384"/>
      <c r="H60" s="384"/>
      <c r="I60" s="384"/>
    </row>
    <row r="61" spans="1:9" ht="15.6" customHeight="1" x14ac:dyDescent="0.25">
      <c r="C61" s="384"/>
      <c r="D61" s="384"/>
      <c r="E61" s="384"/>
      <c r="F61" s="384"/>
      <c r="G61" s="384"/>
      <c r="H61" s="384"/>
      <c r="I61" s="384"/>
    </row>
    <row r="62" spans="1:9" ht="15.6" customHeight="1" x14ac:dyDescent="0.25">
      <c r="C62" s="384"/>
      <c r="D62" s="384"/>
      <c r="E62" s="384"/>
      <c r="F62" s="384"/>
      <c r="G62" s="384"/>
      <c r="H62" s="384"/>
      <c r="I62" s="384"/>
    </row>
    <row r="63" spans="1:9" ht="15.6" customHeight="1" x14ac:dyDescent="0.25">
      <c r="C63" s="384"/>
      <c r="D63" s="384"/>
      <c r="E63" s="384"/>
      <c r="F63" s="384"/>
      <c r="G63" s="384"/>
      <c r="H63" s="384"/>
      <c r="I63" s="384"/>
    </row>
    <row r="64" spans="1:9" ht="15.6" customHeight="1" x14ac:dyDescent="0.25">
      <c r="C64" s="384"/>
      <c r="D64" s="384"/>
      <c r="E64" s="384"/>
      <c r="F64" s="384"/>
      <c r="G64" s="384"/>
      <c r="H64" s="384"/>
      <c r="I64" s="384"/>
    </row>
    <row r="65" spans="1:11" ht="15.6" customHeight="1" x14ac:dyDescent="0.25">
      <c r="C65" s="187"/>
      <c r="D65" s="187"/>
      <c r="E65" s="187"/>
      <c r="F65" s="187"/>
      <c r="G65" s="187"/>
      <c r="H65" s="187"/>
      <c r="I65" s="187"/>
    </row>
    <row r="66" spans="1:11" ht="15.6" customHeight="1" x14ac:dyDescent="0.25">
      <c r="A66" s="387" t="s">
        <v>190</v>
      </c>
      <c r="B66" s="387"/>
      <c r="C66" s="388" t="s">
        <v>195</v>
      </c>
      <c r="D66" s="388"/>
      <c r="E66" s="388"/>
      <c r="F66" s="388"/>
      <c r="G66" s="388"/>
      <c r="H66" s="388"/>
      <c r="I66" s="388"/>
    </row>
    <row r="67" spans="1:11" ht="15.6" customHeight="1" x14ac:dyDescent="0.25">
      <c r="C67" s="388"/>
      <c r="D67" s="388"/>
      <c r="E67" s="388"/>
      <c r="F67" s="388"/>
      <c r="G67" s="388"/>
      <c r="H67" s="388"/>
      <c r="I67" s="388"/>
    </row>
    <row r="68" spans="1:11" ht="15.6" customHeight="1" x14ac:dyDescent="0.25">
      <c r="C68" s="388"/>
      <c r="D68" s="388"/>
      <c r="E68" s="388"/>
      <c r="F68" s="388"/>
      <c r="G68" s="388"/>
      <c r="H68" s="388"/>
      <c r="I68" s="388"/>
      <c r="K68" t="s">
        <v>189</v>
      </c>
    </row>
    <row r="69" spans="1:11" x14ac:dyDescent="0.25"/>
    <row r="147" ht="15" hidden="1" customHeight="1" x14ac:dyDescent="0.25"/>
    <row r="148" ht="15" hidden="1" customHeight="1" x14ac:dyDescent="0.25"/>
    <row r="150" ht="35.25" hidden="1" customHeight="1" x14ac:dyDescent="0.25"/>
    <row r="180" ht="15" hidden="1" customHeight="1" x14ac:dyDescent="0.25"/>
    <row r="197" ht="15" hidden="1" customHeight="1" x14ac:dyDescent="0.25"/>
  </sheetData>
  <mergeCells count="27">
    <mergeCell ref="D3:H3"/>
    <mergeCell ref="D4:H4"/>
    <mergeCell ref="C6:I9"/>
    <mergeCell ref="E44:H44"/>
    <mergeCell ref="C27:I28"/>
    <mergeCell ref="C31:I32"/>
    <mergeCell ref="C34:I35"/>
    <mergeCell ref="C37:I39"/>
    <mergeCell ref="C41:I43"/>
    <mergeCell ref="E11:H11"/>
    <mergeCell ref="C13:J13"/>
    <mergeCell ref="C15:E15"/>
    <mergeCell ref="C16:I17"/>
    <mergeCell ref="E21:H21"/>
    <mergeCell ref="C18:I19"/>
    <mergeCell ref="C22:I23"/>
    <mergeCell ref="C29:I30"/>
    <mergeCell ref="C25:I26"/>
    <mergeCell ref="B41:B42"/>
    <mergeCell ref="C45:I46"/>
    <mergeCell ref="A66:B66"/>
    <mergeCell ref="C66:I68"/>
    <mergeCell ref="A54:B54"/>
    <mergeCell ref="C47:I48"/>
    <mergeCell ref="C54:I55"/>
    <mergeCell ref="C57:I64"/>
    <mergeCell ref="C50:I52"/>
  </mergeCells>
  <pageMargins left="0.4" right="0.4" top="0.3" bottom="0.65" header="0.5" footer="0.5"/>
  <pageSetup scale="61" orientation="portrait" r:id="rId1"/>
  <headerFooter alignWithMargins="0">
    <oddFooter>Page &amp;P of &amp;N</oddFooter>
  </headerFooter>
  <rowBreaks count="2" manualBreakCount="2">
    <brk id="66" max="10" man="1"/>
    <brk id="6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22"/>
  <sheetViews>
    <sheetView showGridLines="0" showZeros="0" tabSelected="1" view="pageBreakPreview" topLeftCell="A167" zoomScale="130" zoomScaleNormal="130" zoomScaleSheetLayoutView="130" workbookViewId="0">
      <selection activeCell="G186" sqref="G186"/>
    </sheetView>
  </sheetViews>
  <sheetFormatPr defaultColWidth="0" defaultRowHeight="15" x14ac:dyDescent="0.25"/>
  <cols>
    <col min="1" max="1" width="2.85546875" customWidth="1"/>
    <col min="2" max="2" width="37.85546875" customWidth="1"/>
    <col min="3" max="3" width="12.42578125" customWidth="1"/>
    <col min="4" max="4" width="14.85546875" style="79" customWidth="1"/>
    <col min="5" max="5" width="11.140625" customWidth="1"/>
    <col min="6" max="6" width="12.140625" style="40" customWidth="1"/>
    <col min="7" max="7" width="10.85546875" customWidth="1"/>
    <col min="8" max="8" width="21.85546875" style="40" customWidth="1"/>
    <col min="9" max="9" width="12.85546875" style="74" customWidth="1"/>
    <col min="10" max="10" width="21.85546875" style="40" customWidth="1"/>
    <col min="11" max="11" width="2.85546875" customWidth="1"/>
    <col min="12" max="12" width="1.85546875" hidden="1" customWidth="1"/>
    <col min="13" max="16384" width="9.140625" hidden="1"/>
  </cols>
  <sheetData>
    <row r="1" spans="2:11" ht="28.5" customHeight="1" x14ac:dyDescent="0.35">
      <c r="B1" s="314" t="s">
        <v>212</v>
      </c>
      <c r="C1" s="314"/>
      <c r="D1" s="315"/>
      <c r="E1" s="316"/>
      <c r="F1" s="31"/>
      <c r="G1" s="1" t="s">
        <v>0</v>
      </c>
      <c r="H1" s="41"/>
      <c r="I1" s="2"/>
      <c r="J1" s="42"/>
      <c r="K1" s="3" t="s">
        <v>0</v>
      </c>
    </row>
    <row r="2" spans="2:11" ht="25.5" customHeight="1" thickBot="1" x14ac:dyDescent="0.4">
      <c r="B2" s="314" t="s">
        <v>1</v>
      </c>
      <c r="C2" s="314"/>
      <c r="D2" s="315"/>
      <c r="E2" s="316"/>
      <c r="F2" s="31"/>
      <c r="G2" s="1"/>
      <c r="H2" s="42"/>
      <c r="I2" s="2"/>
      <c r="J2" s="313" t="s">
        <v>214</v>
      </c>
      <c r="K2" s="3"/>
    </row>
    <row r="3" spans="2:11" x14ac:dyDescent="0.25">
      <c r="B3" s="411" t="s">
        <v>2</v>
      </c>
      <c r="C3" s="412"/>
      <c r="D3" s="412"/>
      <c r="E3" s="412"/>
      <c r="F3" s="412"/>
      <c r="G3" s="412"/>
      <c r="H3" s="412"/>
      <c r="I3" s="412"/>
      <c r="J3" s="413"/>
      <c r="K3" s="29"/>
    </row>
    <row r="4" spans="2:11" ht="9" customHeight="1" x14ac:dyDescent="0.25">
      <c r="B4" s="215"/>
      <c r="C4" s="219"/>
      <c r="D4" s="219"/>
      <c r="E4" s="219"/>
      <c r="F4" s="220"/>
      <c r="G4" s="219"/>
      <c r="H4" s="219"/>
      <c r="I4" s="219"/>
      <c r="J4" s="216"/>
      <c r="K4" s="29"/>
    </row>
    <row r="5" spans="2:11" x14ac:dyDescent="0.25">
      <c r="B5" s="437" t="s">
        <v>215</v>
      </c>
      <c r="C5" s="438"/>
      <c r="D5" s="78"/>
      <c r="E5" s="20"/>
      <c r="F5" s="439" t="s">
        <v>216</v>
      </c>
      <c r="G5" s="439"/>
      <c r="H5" s="36"/>
      <c r="I5" s="440" t="s">
        <v>4</v>
      </c>
      <c r="J5" s="441"/>
      <c r="K5" s="47"/>
    </row>
    <row r="6" spans="2:11" ht="9" customHeight="1" thickBot="1" x14ac:dyDescent="0.3">
      <c r="B6" s="217"/>
      <c r="C6" s="221"/>
      <c r="D6" s="221"/>
      <c r="E6" s="221"/>
      <c r="F6" s="221"/>
      <c r="G6" s="221"/>
      <c r="H6" s="221"/>
      <c r="I6" s="221"/>
      <c r="J6" s="218"/>
      <c r="K6" s="47"/>
    </row>
    <row r="7" spans="2:11" ht="15.75" thickBot="1" x14ac:dyDescent="0.3">
      <c r="B7" s="4"/>
      <c r="C7" s="4"/>
      <c r="D7" s="75"/>
      <c r="E7" s="5"/>
      <c r="F7" s="32"/>
      <c r="G7" s="7"/>
      <c r="H7" s="43"/>
      <c r="I7" s="6"/>
      <c r="J7" s="44"/>
      <c r="K7" s="47"/>
    </row>
    <row r="8" spans="2:11" x14ac:dyDescent="0.25">
      <c r="B8" s="317"/>
      <c r="C8" s="318"/>
      <c r="D8" s="319"/>
      <c r="E8" s="320"/>
      <c r="F8" s="321" t="s">
        <v>145</v>
      </c>
      <c r="G8" s="322"/>
      <c r="H8" s="323"/>
      <c r="I8" s="414" t="s">
        <v>112</v>
      </c>
      <c r="J8" s="415"/>
      <c r="K8" s="13"/>
    </row>
    <row r="9" spans="2:11" ht="15.75" thickBot="1" x14ac:dyDescent="0.3">
      <c r="B9" s="324" t="s">
        <v>5</v>
      </c>
      <c r="C9" s="325"/>
      <c r="D9" s="326" t="s">
        <v>6</v>
      </c>
      <c r="E9" s="327" t="s">
        <v>7</v>
      </c>
      <c r="F9" s="328" t="s">
        <v>146</v>
      </c>
      <c r="G9" s="329"/>
      <c r="H9" s="330" t="s">
        <v>8</v>
      </c>
      <c r="I9" s="331" t="s">
        <v>9</v>
      </c>
      <c r="J9" s="332" t="s">
        <v>10</v>
      </c>
      <c r="K9" s="53"/>
    </row>
    <row r="10" spans="2:11" ht="15" customHeight="1" x14ac:dyDescent="0.25">
      <c r="B10" s="402" t="s">
        <v>11</v>
      </c>
      <c r="C10" s="403"/>
      <c r="D10" s="403"/>
      <c r="E10" s="403"/>
      <c r="F10" s="403"/>
      <c r="G10" s="403"/>
      <c r="H10" s="403"/>
      <c r="I10" s="403"/>
      <c r="J10" s="404"/>
      <c r="K10" s="46"/>
    </row>
    <row r="11" spans="2:11" x14ac:dyDescent="0.25">
      <c r="B11" s="82" t="s">
        <v>167</v>
      </c>
      <c r="C11" s="83"/>
      <c r="D11" s="84"/>
      <c r="E11" s="85"/>
      <c r="F11" s="86"/>
      <c r="G11" s="87"/>
      <c r="H11" s="88"/>
      <c r="I11" s="89"/>
      <c r="J11" s="90"/>
      <c r="K11" s="54" t="s">
        <v>13</v>
      </c>
    </row>
    <row r="12" spans="2:11" hidden="1" x14ac:dyDescent="0.25">
      <c r="D12"/>
      <c r="F12"/>
      <c r="H12"/>
      <c r="I12"/>
      <c r="J12"/>
      <c r="K12" s="54" t="s">
        <v>13</v>
      </c>
    </row>
    <row r="13" spans="2:11" x14ac:dyDescent="0.25">
      <c r="B13" s="98" t="s">
        <v>14</v>
      </c>
      <c r="C13" s="91"/>
      <c r="D13" s="182"/>
      <c r="E13" s="92" t="s">
        <v>15</v>
      </c>
      <c r="F13" s="199">
        <v>10</v>
      </c>
      <c r="G13" s="198" t="s">
        <v>12</v>
      </c>
      <c r="H13" s="93">
        <f>IF($D13="",0,IF(D13*F13&lt;5300,5300,D13*F13))</f>
        <v>0</v>
      </c>
      <c r="I13" s="154"/>
      <c r="J13" s="100">
        <f t="shared" ref="J13:J28" si="0">H13*(1-I13)</f>
        <v>0</v>
      </c>
      <c r="K13" s="54" t="s">
        <v>13</v>
      </c>
    </row>
    <row r="14" spans="2:11" x14ac:dyDescent="0.25">
      <c r="B14" s="99" t="s">
        <v>156</v>
      </c>
      <c r="C14" s="94"/>
      <c r="D14" s="181"/>
      <c r="E14" s="108" t="s">
        <v>15</v>
      </c>
      <c r="F14" s="199">
        <v>7.5</v>
      </c>
      <c r="G14" s="133" t="s">
        <v>12</v>
      </c>
      <c r="H14" s="96">
        <f>IF($D14="",0,IF(D14*F14&lt;8000,8000,D14*F14))</f>
        <v>0</v>
      </c>
      <c r="I14" s="155"/>
      <c r="J14" s="101">
        <f t="shared" si="0"/>
        <v>0</v>
      </c>
      <c r="K14" s="54" t="s">
        <v>13</v>
      </c>
    </row>
    <row r="15" spans="2:11" x14ac:dyDescent="0.25">
      <c r="B15" s="99" t="s">
        <v>157</v>
      </c>
      <c r="C15" s="94"/>
      <c r="D15" s="181">
        <v>7737</v>
      </c>
      <c r="E15" s="108" t="s">
        <v>15</v>
      </c>
      <c r="F15" s="199">
        <v>6.5</v>
      </c>
      <c r="G15" s="133" t="s">
        <v>12</v>
      </c>
      <c r="H15" s="96">
        <f>IF($D15="",0,IF(D15*F15&lt;30000,30000,D15*F15))</f>
        <v>50290.5</v>
      </c>
      <c r="I15" s="155"/>
      <c r="J15" s="101">
        <f t="shared" si="0"/>
        <v>50290.5</v>
      </c>
      <c r="K15" s="54" t="s">
        <v>13</v>
      </c>
    </row>
    <row r="16" spans="2:11" x14ac:dyDescent="0.25">
      <c r="B16" s="99" t="s">
        <v>158</v>
      </c>
      <c r="C16" s="94"/>
      <c r="D16" s="181"/>
      <c r="E16" s="108" t="s">
        <v>15</v>
      </c>
      <c r="F16" s="199">
        <v>4.5</v>
      </c>
      <c r="G16" s="133" t="s">
        <v>12</v>
      </c>
      <c r="H16" s="96">
        <f>IF($D16="",0,IF(D16*F16&lt;100000,100000,D16*F16))</f>
        <v>0</v>
      </c>
      <c r="I16" s="155"/>
      <c r="J16" s="101">
        <f t="shared" si="0"/>
        <v>0</v>
      </c>
      <c r="K16" s="54" t="s">
        <v>13</v>
      </c>
    </row>
    <row r="17" spans="2:11" x14ac:dyDescent="0.25">
      <c r="B17" s="99" t="s">
        <v>159</v>
      </c>
      <c r="C17" s="94"/>
      <c r="D17" s="181"/>
      <c r="E17" s="108" t="s">
        <v>15</v>
      </c>
      <c r="F17" s="199">
        <v>3</v>
      </c>
      <c r="G17" s="133" t="s">
        <v>12</v>
      </c>
      <c r="H17" s="96">
        <f>IF($D17="",0,IF(D17*F17&lt;175000,175000,D17*F17))</f>
        <v>0</v>
      </c>
      <c r="I17" s="155"/>
      <c r="J17" s="101">
        <f t="shared" si="0"/>
        <v>0</v>
      </c>
      <c r="K17" s="54" t="s">
        <v>13</v>
      </c>
    </row>
    <row r="18" spans="2:11" x14ac:dyDescent="0.25">
      <c r="B18" s="99" t="s">
        <v>160</v>
      </c>
      <c r="C18" s="94"/>
      <c r="D18" s="181"/>
      <c r="E18" s="108" t="s">
        <v>15</v>
      </c>
      <c r="F18" s="199">
        <v>2.5</v>
      </c>
      <c r="G18" s="133" t="s">
        <v>12</v>
      </c>
      <c r="H18" s="96">
        <f>IF($D18="",0,IF(D18*F18&lt;500000,500000,D18*F18))</f>
        <v>0</v>
      </c>
      <c r="I18" s="155"/>
      <c r="J18" s="101">
        <f t="shared" si="0"/>
        <v>0</v>
      </c>
      <c r="K18" s="54" t="s">
        <v>13</v>
      </c>
    </row>
    <row r="19" spans="2:11" x14ac:dyDescent="0.25">
      <c r="B19" s="94" t="s">
        <v>168</v>
      </c>
      <c r="C19" s="94"/>
      <c r="D19" s="181"/>
      <c r="E19" s="108" t="s">
        <v>17</v>
      </c>
      <c r="F19" s="199">
        <v>9.5</v>
      </c>
      <c r="G19" s="133" t="s">
        <v>12</v>
      </c>
      <c r="H19" s="96">
        <f>ROUND(D19*F19,3)</f>
        <v>0</v>
      </c>
      <c r="I19" s="155"/>
      <c r="J19" s="101">
        <f t="shared" si="0"/>
        <v>0</v>
      </c>
      <c r="K19" s="54" t="s">
        <v>13</v>
      </c>
    </row>
    <row r="20" spans="2:11" x14ac:dyDescent="0.25">
      <c r="B20" s="94" t="s">
        <v>170</v>
      </c>
      <c r="C20" s="94"/>
      <c r="D20" s="181">
        <v>2.36</v>
      </c>
      <c r="E20" s="108" t="s">
        <v>16</v>
      </c>
      <c r="F20" s="199">
        <v>2169</v>
      </c>
      <c r="G20" s="133" t="s">
        <v>12</v>
      </c>
      <c r="H20" s="96">
        <f t="shared" ref="H20:H45" si="1">ROUND(D20*F20,3)</f>
        <v>5118.84</v>
      </c>
      <c r="I20" s="155"/>
      <c r="J20" s="101">
        <f t="shared" si="0"/>
        <v>5118.84</v>
      </c>
      <c r="K20" s="54" t="s">
        <v>13</v>
      </c>
    </row>
    <row r="21" spans="2:11" x14ac:dyDescent="0.25">
      <c r="B21" s="94" t="s">
        <v>169</v>
      </c>
      <c r="C21" s="94"/>
      <c r="D21" s="181"/>
      <c r="E21" s="108" t="s">
        <v>18</v>
      </c>
      <c r="F21" s="375"/>
      <c r="G21" s="133" t="s">
        <v>12</v>
      </c>
      <c r="H21" s="96">
        <f t="shared" si="1"/>
        <v>0</v>
      </c>
      <c r="I21" s="155"/>
      <c r="J21" s="101">
        <f t="shared" si="0"/>
        <v>0</v>
      </c>
      <c r="K21" s="54" t="s">
        <v>13</v>
      </c>
    </row>
    <row r="22" spans="2:11" x14ac:dyDescent="0.25">
      <c r="B22" s="377"/>
      <c r="C22" s="377" t="s">
        <v>217</v>
      </c>
      <c r="D22" s="206"/>
      <c r="E22" s="362"/>
      <c r="F22" s="376"/>
      <c r="G22" s="363"/>
      <c r="H22" s="210">
        <f>D22*F22</f>
        <v>0</v>
      </c>
      <c r="I22" s="201"/>
      <c r="J22" s="202">
        <f>H22*(1-I22)</f>
        <v>0</v>
      </c>
      <c r="K22" s="54" t="s">
        <v>13</v>
      </c>
    </row>
    <row r="23" spans="2:11" x14ac:dyDescent="0.25">
      <c r="B23" s="371"/>
      <c r="C23" s="374" t="s">
        <v>218</v>
      </c>
      <c r="D23" s="206">
        <v>232</v>
      </c>
      <c r="E23" s="362" t="s">
        <v>22</v>
      </c>
      <c r="F23" s="199">
        <v>41</v>
      </c>
      <c r="G23" s="133" t="s">
        <v>12</v>
      </c>
      <c r="H23" s="96">
        <f t="shared" ref="H23:H24" si="2">ROUND(D23*F23,3)</f>
        <v>9512</v>
      </c>
      <c r="I23" s="155"/>
      <c r="J23" s="101">
        <f t="shared" ref="J23:J24" si="3">H23*(1-I23)</f>
        <v>9512</v>
      </c>
      <c r="K23" s="54" t="s">
        <v>13</v>
      </c>
    </row>
    <row r="24" spans="2:11" x14ac:dyDescent="0.25">
      <c r="B24" s="372"/>
      <c r="C24" s="374" t="s">
        <v>219</v>
      </c>
      <c r="D24" s="206">
        <v>1</v>
      </c>
      <c r="E24" s="362" t="s">
        <v>18</v>
      </c>
      <c r="F24" s="199">
        <v>15000</v>
      </c>
      <c r="G24" s="133" t="s">
        <v>12</v>
      </c>
      <c r="H24" s="96">
        <f t="shared" si="2"/>
        <v>15000</v>
      </c>
      <c r="I24" s="155"/>
      <c r="J24" s="101">
        <f t="shared" si="3"/>
        <v>15000</v>
      </c>
      <c r="K24" s="54" t="s">
        <v>13</v>
      </c>
    </row>
    <row r="25" spans="2:11" x14ac:dyDescent="0.25">
      <c r="B25" s="371"/>
      <c r="C25" s="373" t="s">
        <v>222</v>
      </c>
      <c r="D25" s="206">
        <v>1</v>
      </c>
      <c r="E25" s="362" t="s">
        <v>18</v>
      </c>
      <c r="F25" s="380">
        <v>528</v>
      </c>
      <c r="G25" s="363" t="s">
        <v>12</v>
      </c>
      <c r="H25" s="210">
        <f>D25*F25</f>
        <v>528</v>
      </c>
      <c r="I25" s="201"/>
      <c r="J25" s="202">
        <f>H25*(1-I25)</f>
        <v>528</v>
      </c>
      <c r="K25" s="54"/>
    </row>
    <row r="26" spans="2:11" x14ac:dyDescent="0.25">
      <c r="B26" s="378"/>
      <c r="C26" s="379" t="s">
        <v>220</v>
      </c>
      <c r="D26" s="206">
        <v>49</v>
      </c>
      <c r="E26" s="362" t="s">
        <v>22</v>
      </c>
      <c r="F26" s="199">
        <v>88</v>
      </c>
      <c r="G26" s="133" t="s">
        <v>12</v>
      </c>
      <c r="H26" s="96">
        <f t="shared" ref="H26" si="4">ROUND(D26*F26,3)</f>
        <v>4312</v>
      </c>
      <c r="I26" s="155"/>
      <c r="J26" s="101">
        <f t="shared" ref="J26" si="5">H26*(1-I26)</f>
        <v>4312</v>
      </c>
      <c r="K26" s="54" t="s">
        <v>13</v>
      </c>
    </row>
    <row r="27" spans="2:11" x14ac:dyDescent="0.25">
      <c r="B27" s="153" t="s">
        <v>27</v>
      </c>
      <c r="C27" s="159"/>
      <c r="D27" s="206"/>
      <c r="E27" s="362"/>
      <c r="F27" s="364"/>
      <c r="G27" s="363"/>
      <c r="H27" s="210">
        <f>D27*F27</f>
        <v>0</v>
      </c>
      <c r="I27" s="201"/>
      <c r="J27" s="202">
        <f>H27*(1-I27)</f>
        <v>0</v>
      </c>
      <c r="K27" s="54" t="s">
        <v>13</v>
      </c>
    </row>
    <row r="28" spans="2:11" x14ac:dyDescent="0.25">
      <c r="B28" s="128" t="s">
        <v>26</v>
      </c>
      <c r="C28" s="94"/>
      <c r="D28" s="181">
        <v>1</v>
      </c>
      <c r="E28" s="108" t="s">
        <v>18</v>
      </c>
      <c r="F28" s="199">
        <v>1260</v>
      </c>
      <c r="G28" s="133" t="s">
        <v>12</v>
      </c>
      <c r="H28" s="96">
        <f t="shared" si="1"/>
        <v>1260</v>
      </c>
      <c r="I28" s="155"/>
      <c r="J28" s="101">
        <f t="shared" si="0"/>
        <v>1260</v>
      </c>
      <c r="K28" s="54"/>
    </row>
    <row r="29" spans="2:11" x14ac:dyDescent="0.25">
      <c r="B29" s="129" t="s">
        <v>24</v>
      </c>
      <c r="C29" s="94"/>
      <c r="D29" s="181">
        <v>3</v>
      </c>
      <c r="E29" s="188" t="s">
        <v>18</v>
      </c>
      <c r="F29" s="199">
        <v>233</v>
      </c>
      <c r="G29" s="133" t="s">
        <v>12</v>
      </c>
      <c r="H29" s="96">
        <f t="shared" si="1"/>
        <v>699</v>
      </c>
      <c r="I29" s="155"/>
      <c r="J29" s="101">
        <f t="shared" ref="J29:J45" si="6">H29*(1-I29)</f>
        <v>699</v>
      </c>
      <c r="K29" s="54"/>
    </row>
    <row r="30" spans="2:11" x14ac:dyDescent="0.25">
      <c r="B30" s="129" t="s">
        <v>166</v>
      </c>
      <c r="C30" s="94"/>
      <c r="D30" s="181"/>
      <c r="E30" s="189" t="s">
        <v>18</v>
      </c>
      <c r="F30" s="199">
        <v>700</v>
      </c>
      <c r="G30" s="133" t="s">
        <v>12</v>
      </c>
      <c r="H30" s="96">
        <f t="shared" si="1"/>
        <v>0</v>
      </c>
      <c r="I30" s="155"/>
      <c r="J30" s="101">
        <f t="shared" si="6"/>
        <v>0</v>
      </c>
      <c r="K30" s="54"/>
    </row>
    <row r="31" spans="2:11" x14ac:dyDescent="0.25">
      <c r="B31" s="130" t="s">
        <v>21</v>
      </c>
      <c r="C31" s="94"/>
      <c r="D31" s="181"/>
      <c r="E31" s="190" t="s">
        <v>22</v>
      </c>
      <c r="F31" s="199">
        <v>3</v>
      </c>
      <c r="G31" s="133" t="s">
        <v>12</v>
      </c>
      <c r="H31" s="96">
        <f t="shared" si="1"/>
        <v>0</v>
      </c>
      <c r="I31" s="155"/>
      <c r="J31" s="101">
        <f t="shared" si="6"/>
        <v>0</v>
      </c>
      <c r="K31" s="54"/>
    </row>
    <row r="32" spans="2:11" x14ac:dyDescent="0.25">
      <c r="B32" s="131" t="s">
        <v>25</v>
      </c>
      <c r="C32" s="94"/>
      <c r="D32" s="181">
        <v>1</v>
      </c>
      <c r="E32" s="188" t="s">
        <v>18</v>
      </c>
      <c r="F32" s="199">
        <v>2466</v>
      </c>
      <c r="G32" s="133" t="s">
        <v>12</v>
      </c>
      <c r="H32" s="96">
        <f t="shared" si="1"/>
        <v>2466</v>
      </c>
      <c r="I32" s="155"/>
      <c r="J32" s="101">
        <f t="shared" si="6"/>
        <v>2466</v>
      </c>
      <c r="K32" s="54"/>
    </row>
    <row r="33" spans="2:11" x14ac:dyDescent="0.25">
      <c r="B33" s="136" t="s">
        <v>161</v>
      </c>
      <c r="C33" s="136"/>
      <c r="D33" s="183"/>
      <c r="E33" s="137" t="s">
        <v>18</v>
      </c>
      <c r="F33" s="199">
        <v>578</v>
      </c>
      <c r="G33" s="191" t="s">
        <v>12</v>
      </c>
      <c r="H33" s="96">
        <f t="shared" si="1"/>
        <v>0</v>
      </c>
      <c r="I33" s="156"/>
      <c r="J33" s="138">
        <f t="shared" si="6"/>
        <v>0</v>
      </c>
      <c r="K33" s="54"/>
    </row>
    <row r="34" spans="2:11" x14ac:dyDescent="0.25">
      <c r="B34" s="130" t="s">
        <v>23</v>
      </c>
      <c r="C34" s="94"/>
      <c r="D34" s="181">
        <v>1279</v>
      </c>
      <c r="E34" s="189" t="s">
        <v>22</v>
      </c>
      <c r="F34" s="199">
        <v>4</v>
      </c>
      <c r="G34" s="133" t="s">
        <v>12</v>
      </c>
      <c r="H34" s="96">
        <f t="shared" si="1"/>
        <v>5116</v>
      </c>
      <c r="I34" s="155"/>
      <c r="J34" s="101">
        <f t="shared" si="6"/>
        <v>5116</v>
      </c>
      <c r="K34" s="54"/>
    </row>
    <row r="35" spans="2:11" x14ac:dyDescent="0.25">
      <c r="B35" s="136" t="s">
        <v>162</v>
      </c>
      <c r="C35" s="136"/>
      <c r="D35" s="183"/>
      <c r="E35" s="189" t="s">
        <v>22</v>
      </c>
      <c r="F35" s="199">
        <v>46</v>
      </c>
      <c r="G35" s="133" t="s">
        <v>12</v>
      </c>
      <c r="H35" s="96">
        <f t="shared" si="1"/>
        <v>0</v>
      </c>
      <c r="I35" s="156"/>
      <c r="J35" s="138">
        <f t="shared" si="6"/>
        <v>0</v>
      </c>
      <c r="K35" s="54"/>
    </row>
    <row r="36" spans="2:11" x14ac:dyDescent="0.25">
      <c r="B36" s="130" t="s">
        <v>164</v>
      </c>
      <c r="C36" s="94"/>
      <c r="D36" s="181"/>
      <c r="E36" s="190" t="s">
        <v>18</v>
      </c>
      <c r="F36" s="199">
        <v>35</v>
      </c>
      <c r="G36" s="133" t="s">
        <v>12</v>
      </c>
      <c r="H36" s="96">
        <f t="shared" si="1"/>
        <v>0</v>
      </c>
      <c r="I36" s="155"/>
      <c r="J36" s="101">
        <f t="shared" si="6"/>
        <v>0</v>
      </c>
      <c r="K36" s="54"/>
    </row>
    <row r="37" spans="2:11" x14ac:dyDescent="0.25">
      <c r="B37" s="131" t="s">
        <v>165</v>
      </c>
      <c r="C37" s="94"/>
      <c r="D37" s="181">
        <v>1280</v>
      </c>
      <c r="E37" s="188" t="s">
        <v>22</v>
      </c>
      <c r="F37" s="199">
        <v>9</v>
      </c>
      <c r="G37" s="133" t="s">
        <v>12</v>
      </c>
      <c r="H37" s="96">
        <f t="shared" si="1"/>
        <v>11520</v>
      </c>
      <c r="I37" s="155"/>
      <c r="J37" s="101">
        <f t="shared" si="6"/>
        <v>11520</v>
      </c>
      <c r="K37" s="54"/>
    </row>
    <row r="38" spans="2:11" x14ac:dyDescent="0.25">
      <c r="B38" s="136" t="s">
        <v>163</v>
      </c>
      <c r="C38" s="136"/>
      <c r="D38" s="183">
        <v>5</v>
      </c>
      <c r="E38" s="137" t="s">
        <v>16</v>
      </c>
      <c r="F38" s="199">
        <v>289</v>
      </c>
      <c r="G38" s="133" t="s">
        <v>12</v>
      </c>
      <c r="H38" s="96">
        <f t="shared" si="1"/>
        <v>1445</v>
      </c>
      <c r="I38" s="156"/>
      <c r="J38" s="138">
        <f t="shared" si="6"/>
        <v>1445</v>
      </c>
      <c r="K38" s="54"/>
    </row>
    <row r="39" spans="2:11" x14ac:dyDescent="0.25">
      <c r="B39" s="129" t="s">
        <v>19</v>
      </c>
      <c r="C39" s="94"/>
      <c r="D39" s="181"/>
      <c r="E39" s="189" t="s">
        <v>17</v>
      </c>
      <c r="F39" s="199">
        <v>4</v>
      </c>
      <c r="G39" s="133" t="s">
        <v>12</v>
      </c>
      <c r="H39" s="96">
        <f t="shared" si="1"/>
        <v>0</v>
      </c>
      <c r="I39" s="155"/>
      <c r="J39" s="101">
        <f t="shared" si="6"/>
        <v>0</v>
      </c>
      <c r="K39" s="54"/>
    </row>
    <row r="40" spans="2:11" x14ac:dyDescent="0.25">
      <c r="B40" s="130" t="s">
        <v>171</v>
      </c>
      <c r="C40" s="94"/>
      <c r="D40" s="181">
        <v>5</v>
      </c>
      <c r="E40" s="188" t="s">
        <v>16</v>
      </c>
      <c r="F40" s="199">
        <v>1927</v>
      </c>
      <c r="G40" s="133" t="s">
        <v>12</v>
      </c>
      <c r="H40" s="96">
        <f t="shared" si="1"/>
        <v>9635</v>
      </c>
      <c r="I40" s="155"/>
      <c r="J40" s="101">
        <f t="shared" si="6"/>
        <v>9635</v>
      </c>
      <c r="K40" s="54"/>
    </row>
    <row r="41" spans="2:11" x14ac:dyDescent="0.25">
      <c r="B41" s="131" t="s">
        <v>20</v>
      </c>
      <c r="C41" s="94"/>
      <c r="D41" s="181">
        <v>1</v>
      </c>
      <c r="E41" s="189" t="s">
        <v>18</v>
      </c>
      <c r="F41" s="199">
        <v>3316</v>
      </c>
      <c r="G41" s="133" t="s">
        <v>12</v>
      </c>
      <c r="H41" s="96">
        <f t="shared" si="1"/>
        <v>3316</v>
      </c>
      <c r="I41" s="155"/>
      <c r="J41" s="101">
        <f t="shared" si="6"/>
        <v>3316</v>
      </c>
      <c r="K41" s="55"/>
    </row>
    <row r="42" spans="2:11" x14ac:dyDescent="0.25">
      <c r="B42" s="131" t="s">
        <v>221</v>
      </c>
      <c r="C42" s="94"/>
      <c r="D42" s="181">
        <v>310</v>
      </c>
      <c r="E42" s="189" t="s">
        <v>17</v>
      </c>
      <c r="F42" s="199">
        <v>10</v>
      </c>
      <c r="G42" s="133" t="s">
        <v>12</v>
      </c>
      <c r="H42" s="96">
        <f t="shared" ref="H42" si="7">ROUND(D42*F42,3)</f>
        <v>3100</v>
      </c>
      <c r="I42" s="155"/>
      <c r="J42" s="101">
        <f t="shared" ref="J42" si="8">H42*(1-I42)</f>
        <v>3100</v>
      </c>
      <c r="K42" s="55"/>
    </row>
    <row r="43" spans="2:11" x14ac:dyDescent="0.25">
      <c r="B43" s="159"/>
      <c r="C43" s="159"/>
      <c r="D43" s="181"/>
      <c r="E43" s="204"/>
      <c r="F43" s="205"/>
      <c r="G43" s="133" t="s">
        <v>12</v>
      </c>
      <c r="H43" s="96">
        <f t="shared" si="1"/>
        <v>0</v>
      </c>
      <c r="I43" s="155"/>
      <c r="J43" s="101">
        <f>H43*(1-I43)</f>
        <v>0</v>
      </c>
      <c r="K43" s="55"/>
    </row>
    <row r="44" spans="2:11" ht="15" customHeight="1" x14ac:dyDescent="0.25">
      <c r="B44" s="159"/>
      <c r="C44" s="159"/>
      <c r="D44" s="181"/>
      <c r="E44" s="204"/>
      <c r="F44" s="205"/>
      <c r="G44" s="81" t="s">
        <v>12</v>
      </c>
      <c r="H44" s="96">
        <f t="shared" si="1"/>
        <v>0</v>
      </c>
      <c r="I44" s="155"/>
      <c r="J44" s="101">
        <f t="shared" si="6"/>
        <v>0</v>
      </c>
      <c r="K44" s="55"/>
    </row>
    <row r="45" spans="2:11" ht="15" customHeight="1" x14ac:dyDescent="0.25">
      <c r="B45" s="153" t="s">
        <v>27</v>
      </c>
      <c r="C45" s="152"/>
      <c r="D45" s="181"/>
      <c r="E45" s="204"/>
      <c r="F45" s="205"/>
      <c r="G45" s="81" t="s">
        <v>12</v>
      </c>
      <c r="H45" s="96">
        <f t="shared" si="1"/>
        <v>0</v>
      </c>
      <c r="I45" s="157"/>
      <c r="J45" s="102">
        <f t="shared" si="6"/>
        <v>0</v>
      </c>
      <c r="K45" s="68"/>
    </row>
    <row r="46" spans="2:11" ht="15" customHeight="1" x14ac:dyDescent="0.25">
      <c r="B46" s="333"/>
      <c r="C46" s="334"/>
      <c r="D46" s="335"/>
      <c r="E46" s="85"/>
      <c r="F46" s="336" t="s">
        <v>28</v>
      </c>
      <c r="G46" s="337" t="s">
        <v>12</v>
      </c>
      <c r="H46" s="338">
        <f>ROUND(0.35*SUM(H29:H45),2)</f>
        <v>13053.95</v>
      </c>
      <c r="I46" s="80"/>
      <c r="J46" s="341">
        <f>H46</f>
        <v>13053.95</v>
      </c>
      <c r="K46" s="56"/>
    </row>
    <row r="47" spans="2:11" ht="35.25" customHeight="1" thickBot="1" x14ac:dyDescent="0.3">
      <c r="B47" s="423" t="s">
        <v>149</v>
      </c>
      <c r="C47" s="424"/>
      <c r="D47" s="422" t="s">
        <v>114</v>
      </c>
      <c r="E47" s="422"/>
      <c r="F47" s="422"/>
      <c r="G47" s="339" t="s">
        <v>12</v>
      </c>
      <c r="H47" s="340">
        <f>ROUND(SUM(H13:H46),2)</f>
        <v>136372.29</v>
      </c>
      <c r="I47" s="72"/>
      <c r="J47" s="342">
        <f>SUM(J13:J46)</f>
        <v>136372.29</v>
      </c>
      <c r="K47" s="29"/>
    </row>
    <row r="48" spans="2:11" x14ac:dyDescent="0.25">
      <c r="B48" s="425" t="s">
        <v>29</v>
      </c>
      <c r="C48" s="426"/>
      <c r="D48" s="426"/>
      <c r="E48" s="426"/>
      <c r="F48" s="426"/>
      <c r="G48" s="426"/>
      <c r="H48" s="426"/>
      <c r="I48" s="426"/>
      <c r="J48" s="427"/>
      <c r="K48" s="12"/>
    </row>
    <row r="49" spans="2:11" x14ac:dyDescent="0.25">
      <c r="B49" s="343" t="s">
        <v>30</v>
      </c>
      <c r="C49" s="344"/>
      <c r="D49" s="345"/>
      <c r="E49" s="346"/>
      <c r="F49" s="347"/>
      <c r="G49" s="344"/>
      <c r="H49" s="347"/>
      <c r="I49" s="344"/>
      <c r="J49" s="348"/>
      <c r="K49" s="54" t="s">
        <v>13</v>
      </c>
    </row>
    <row r="50" spans="2:11" hidden="1" x14ac:dyDescent="0.25">
      <c r="D50"/>
      <c r="F50"/>
      <c r="H50"/>
      <c r="I50"/>
      <c r="J50"/>
      <c r="K50" s="54" t="s">
        <v>13</v>
      </c>
    </row>
    <row r="51" spans="2:11" x14ac:dyDescent="0.25">
      <c r="B51" s="103" t="s">
        <v>31</v>
      </c>
      <c r="C51" s="103"/>
      <c r="D51" s="184"/>
      <c r="E51" s="104" t="s">
        <v>32</v>
      </c>
      <c r="F51" s="192"/>
      <c r="G51" s="105" t="s">
        <v>12</v>
      </c>
      <c r="H51" s="106">
        <f t="shared" ref="H51:H88" si="9">ROUND(D51*F51,3)</f>
        <v>0</v>
      </c>
      <c r="I51" s="162"/>
      <c r="J51" s="115">
        <f>H51*(1-I51)</f>
        <v>0</v>
      </c>
      <c r="K51" s="54" t="s">
        <v>13</v>
      </c>
    </row>
    <row r="52" spans="2:11" x14ac:dyDescent="0.25">
      <c r="B52" s="94" t="s">
        <v>33</v>
      </c>
      <c r="C52" s="94"/>
      <c r="D52" s="181"/>
      <c r="E52" s="108" t="s">
        <v>34</v>
      </c>
      <c r="F52" s="199">
        <v>40</v>
      </c>
      <c r="G52" s="109" t="s">
        <v>12</v>
      </c>
      <c r="H52" s="106">
        <f t="shared" si="9"/>
        <v>0</v>
      </c>
      <c r="I52" s="163"/>
      <c r="J52" s="116">
        <f>H52*(1-I52)</f>
        <v>0</v>
      </c>
      <c r="K52" s="54" t="s">
        <v>13</v>
      </c>
    </row>
    <row r="53" spans="2:11" x14ac:dyDescent="0.25">
      <c r="B53" s="94" t="s">
        <v>33</v>
      </c>
      <c r="C53" s="94"/>
      <c r="D53" s="181"/>
      <c r="E53" s="108" t="s">
        <v>15</v>
      </c>
      <c r="F53" s="199">
        <v>71</v>
      </c>
      <c r="G53" s="133" t="s">
        <v>12</v>
      </c>
      <c r="H53" s="106">
        <f t="shared" si="9"/>
        <v>0</v>
      </c>
      <c r="I53" s="163"/>
      <c r="J53" s="116">
        <f t="shared" ref="J53:J88" si="10">H53*(1-I53)</f>
        <v>0</v>
      </c>
      <c r="K53" s="54" t="s">
        <v>13</v>
      </c>
    </row>
    <row r="54" spans="2:11" x14ac:dyDescent="0.25">
      <c r="B54" s="94" t="s">
        <v>151</v>
      </c>
      <c r="C54" s="94"/>
      <c r="D54" s="181"/>
      <c r="E54" s="108" t="s">
        <v>17</v>
      </c>
      <c r="F54" s="199">
        <v>19</v>
      </c>
      <c r="G54" s="133" t="s">
        <v>12</v>
      </c>
      <c r="H54" s="106">
        <f t="shared" si="9"/>
        <v>0</v>
      </c>
      <c r="I54" s="163"/>
      <c r="J54" s="116">
        <f t="shared" ref="J54" si="11">H54*(1-I54)</f>
        <v>0</v>
      </c>
      <c r="K54" s="54" t="s">
        <v>13</v>
      </c>
    </row>
    <row r="55" spans="2:11" x14ac:dyDescent="0.25">
      <c r="B55" s="94" t="s">
        <v>35</v>
      </c>
      <c r="C55" s="94"/>
      <c r="D55" s="181"/>
      <c r="E55" s="108" t="s">
        <v>17</v>
      </c>
      <c r="F55" s="199">
        <v>27</v>
      </c>
      <c r="G55" s="133" t="s">
        <v>12</v>
      </c>
      <c r="H55" s="106">
        <f t="shared" si="9"/>
        <v>0</v>
      </c>
      <c r="I55" s="163"/>
      <c r="J55" s="116">
        <f t="shared" si="10"/>
        <v>0</v>
      </c>
      <c r="K55" s="54" t="s">
        <v>13</v>
      </c>
    </row>
    <row r="56" spans="2:11" x14ac:dyDescent="0.25">
      <c r="B56" s="94" t="s">
        <v>36</v>
      </c>
      <c r="C56" s="94"/>
      <c r="D56" s="181"/>
      <c r="E56" s="108" t="s">
        <v>17</v>
      </c>
      <c r="F56" s="199">
        <v>41</v>
      </c>
      <c r="G56" s="133" t="s">
        <v>12</v>
      </c>
      <c r="H56" s="106">
        <f t="shared" si="9"/>
        <v>0</v>
      </c>
      <c r="I56" s="163"/>
      <c r="J56" s="116">
        <f t="shared" si="10"/>
        <v>0</v>
      </c>
      <c r="K56" s="54" t="s">
        <v>13</v>
      </c>
    </row>
    <row r="57" spans="2:11" x14ac:dyDescent="0.25">
      <c r="B57" s="94" t="s">
        <v>37</v>
      </c>
      <c r="C57" s="158" t="s">
        <v>150</v>
      </c>
      <c r="D57" s="181"/>
      <c r="E57" s="108" t="s">
        <v>34</v>
      </c>
      <c r="F57" s="199">
        <v>123</v>
      </c>
      <c r="G57" s="109" t="s">
        <v>12</v>
      </c>
      <c r="H57" s="106">
        <f t="shared" si="9"/>
        <v>0</v>
      </c>
      <c r="I57" s="163"/>
      <c r="J57" s="116">
        <f t="shared" si="10"/>
        <v>0</v>
      </c>
      <c r="K57" s="54" t="s">
        <v>13</v>
      </c>
    </row>
    <row r="58" spans="2:11" x14ac:dyDescent="0.25">
      <c r="B58" s="94" t="s">
        <v>38</v>
      </c>
      <c r="C58" s="94"/>
      <c r="D58" s="181"/>
      <c r="E58" s="108" t="s">
        <v>39</v>
      </c>
      <c r="F58" s="199">
        <v>12</v>
      </c>
      <c r="G58" s="109" t="s">
        <v>12</v>
      </c>
      <c r="H58" s="106">
        <f t="shared" si="9"/>
        <v>0</v>
      </c>
      <c r="I58" s="163"/>
      <c r="J58" s="116">
        <f t="shared" si="10"/>
        <v>0</v>
      </c>
      <c r="K58" s="54" t="s">
        <v>13</v>
      </c>
    </row>
    <row r="59" spans="2:11" x14ac:dyDescent="0.25">
      <c r="B59" s="94" t="s">
        <v>115</v>
      </c>
      <c r="C59" s="94"/>
      <c r="D59" s="181"/>
      <c r="E59" s="108" t="s">
        <v>18</v>
      </c>
      <c r="F59" s="199">
        <v>421</v>
      </c>
      <c r="G59" s="109" t="s">
        <v>12</v>
      </c>
      <c r="H59" s="106">
        <f t="shared" si="9"/>
        <v>0</v>
      </c>
      <c r="I59" s="163"/>
      <c r="J59" s="116">
        <f t="shared" si="10"/>
        <v>0</v>
      </c>
      <c r="K59" s="54" t="s">
        <v>13</v>
      </c>
    </row>
    <row r="60" spans="2:11" x14ac:dyDescent="0.25">
      <c r="B60" s="94" t="s">
        <v>40</v>
      </c>
      <c r="C60" s="94"/>
      <c r="D60" s="181"/>
      <c r="E60" s="108" t="s">
        <v>18</v>
      </c>
      <c r="F60" s="193"/>
      <c r="G60" s="109" t="s">
        <v>12</v>
      </c>
      <c r="H60" s="106">
        <f t="shared" si="9"/>
        <v>0</v>
      </c>
      <c r="I60" s="163"/>
      <c r="J60" s="116">
        <f t="shared" si="10"/>
        <v>0</v>
      </c>
      <c r="K60" s="54" t="s">
        <v>13</v>
      </c>
    </row>
    <row r="61" spans="2:11" x14ac:dyDescent="0.25">
      <c r="B61" s="94" t="s">
        <v>41</v>
      </c>
      <c r="C61" s="94"/>
      <c r="D61" s="181"/>
      <c r="E61" s="108" t="s">
        <v>39</v>
      </c>
      <c r="F61" s="199">
        <v>18</v>
      </c>
      <c r="G61" s="109" t="s">
        <v>12</v>
      </c>
      <c r="H61" s="106">
        <f t="shared" si="9"/>
        <v>0</v>
      </c>
      <c r="I61" s="163"/>
      <c r="J61" s="116">
        <f t="shared" si="10"/>
        <v>0</v>
      </c>
      <c r="K61" s="54" t="s">
        <v>13</v>
      </c>
    </row>
    <row r="62" spans="2:11" x14ac:dyDescent="0.25">
      <c r="B62" s="94" t="s">
        <v>42</v>
      </c>
      <c r="C62" s="94"/>
      <c r="D62" s="181"/>
      <c r="E62" s="108" t="s">
        <v>39</v>
      </c>
      <c r="F62" s="199">
        <v>32</v>
      </c>
      <c r="G62" s="109" t="s">
        <v>12</v>
      </c>
      <c r="H62" s="106">
        <f t="shared" si="9"/>
        <v>0</v>
      </c>
      <c r="I62" s="163"/>
      <c r="J62" s="116">
        <f t="shared" si="10"/>
        <v>0</v>
      </c>
      <c r="K62" s="54" t="s">
        <v>13</v>
      </c>
    </row>
    <row r="63" spans="2:11" x14ac:dyDescent="0.25">
      <c r="B63" s="94" t="s">
        <v>43</v>
      </c>
      <c r="C63" s="94"/>
      <c r="D63" s="181"/>
      <c r="E63" s="108" t="s">
        <v>18</v>
      </c>
      <c r="F63" s="199">
        <v>278</v>
      </c>
      <c r="G63" s="109" t="s">
        <v>12</v>
      </c>
      <c r="H63" s="106">
        <f t="shared" si="9"/>
        <v>0</v>
      </c>
      <c r="I63" s="163"/>
      <c r="J63" s="116">
        <f t="shared" si="10"/>
        <v>0</v>
      </c>
      <c r="K63" s="54" t="s">
        <v>13</v>
      </c>
    </row>
    <row r="64" spans="2:11" x14ac:dyDescent="0.25">
      <c r="B64" s="94" t="s">
        <v>44</v>
      </c>
      <c r="C64" s="94"/>
      <c r="D64" s="181"/>
      <c r="E64" s="108" t="s">
        <v>18</v>
      </c>
      <c r="F64" s="199">
        <v>33</v>
      </c>
      <c r="G64" s="109" t="s">
        <v>12</v>
      </c>
      <c r="H64" s="106">
        <f t="shared" si="9"/>
        <v>0</v>
      </c>
      <c r="I64" s="163"/>
      <c r="J64" s="116">
        <f t="shared" si="10"/>
        <v>0</v>
      </c>
      <c r="K64" s="54" t="s">
        <v>13</v>
      </c>
    </row>
    <row r="65" spans="2:11" x14ac:dyDescent="0.25">
      <c r="B65" s="94" t="s">
        <v>45</v>
      </c>
      <c r="C65" s="94"/>
      <c r="D65" s="181"/>
      <c r="E65" s="108" t="s">
        <v>22</v>
      </c>
      <c r="F65" s="199">
        <v>41</v>
      </c>
      <c r="G65" s="109" t="s">
        <v>12</v>
      </c>
      <c r="H65" s="106">
        <f t="shared" si="9"/>
        <v>0</v>
      </c>
      <c r="I65" s="163"/>
      <c r="J65" s="116">
        <f t="shared" si="10"/>
        <v>0</v>
      </c>
      <c r="K65" s="54" t="s">
        <v>13</v>
      </c>
    </row>
    <row r="66" spans="2:11" x14ac:dyDescent="0.25">
      <c r="B66" s="94" t="s">
        <v>46</v>
      </c>
      <c r="C66" s="94"/>
      <c r="D66" s="181"/>
      <c r="E66" s="108" t="s">
        <v>22</v>
      </c>
      <c r="F66" s="199">
        <v>41</v>
      </c>
      <c r="G66" s="109" t="s">
        <v>12</v>
      </c>
      <c r="H66" s="106">
        <f t="shared" si="9"/>
        <v>0</v>
      </c>
      <c r="I66" s="163"/>
      <c r="J66" s="116">
        <f t="shared" si="10"/>
        <v>0</v>
      </c>
      <c r="K66" s="54" t="s">
        <v>13</v>
      </c>
    </row>
    <row r="67" spans="2:11" x14ac:dyDescent="0.25">
      <c r="B67" s="94" t="s">
        <v>47</v>
      </c>
      <c r="C67" s="94"/>
      <c r="D67" s="181"/>
      <c r="E67" s="108" t="s">
        <v>22</v>
      </c>
      <c r="F67" s="199">
        <v>41</v>
      </c>
      <c r="G67" s="109" t="s">
        <v>12</v>
      </c>
      <c r="H67" s="106">
        <f t="shared" si="9"/>
        <v>0</v>
      </c>
      <c r="I67" s="163"/>
      <c r="J67" s="116">
        <f t="shared" si="10"/>
        <v>0</v>
      </c>
      <c r="K67" s="54" t="s">
        <v>13</v>
      </c>
    </row>
    <row r="68" spans="2:11" x14ac:dyDescent="0.25">
      <c r="B68" s="94" t="s">
        <v>152</v>
      </c>
      <c r="C68" s="94"/>
      <c r="D68" s="181"/>
      <c r="E68" s="108" t="s">
        <v>17</v>
      </c>
      <c r="F68" s="199">
        <v>67</v>
      </c>
      <c r="G68" s="109" t="s">
        <v>12</v>
      </c>
      <c r="H68" s="106">
        <f t="shared" si="9"/>
        <v>0</v>
      </c>
      <c r="I68" s="163"/>
      <c r="J68" s="116">
        <f t="shared" si="10"/>
        <v>0</v>
      </c>
      <c r="K68" s="54" t="s">
        <v>13</v>
      </c>
    </row>
    <row r="69" spans="2:11" x14ac:dyDescent="0.25">
      <c r="B69" s="94" t="s">
        <v>48</v>
      </c>
      <c r="C69" s="94"/>
      <c r="D69" s="181"/>
      <c r="E69" s="108" t="s">
        <v>17</v>
      </c>
      <c r="F69" s="199">
        <v>83</v>
      </c>
      <c r="G69" s="109" t="s">
        <v>12</v>
      </c>
      <c r="H69" s="106">
        <f t="shared" si="9"/>
        <v>0</v>
      </c>
      <c r="I69" s="163"/>
      <c r="J69" s="116">
        <f t="shared" si="10"/>
        <v>0</v>
      </c>
      <c r="K69" s="54" t="s">
        <v>13</v>
      </c>
    </row>
    <row r="70" spans="2:11" x14ac:dyDescent="0.25">
      <c r="B70" s="94" t="s">
        <v>49</v>
      </c>
      <c r="C70" s="94"/>
      <c r="D70" s="181"/>
      <c r="E70" s="108" t="s">
        <v>17</v>
      </c>
      <c r="F70" s="199">
        <v>101</v>
      </c>
      <c r="G70" s="109" t="s">
        <v>12</v>
      </c>
      <c r="H70" s="106">
        <f t="shared" si="9"/>
        <v>0</v>
      </c>
      <c r="I70" s="163"/>
      <c r="J70" s="116">
        <f t="shared" si="10"/>
        <v>0</v>
      </c>
      <c r="K70" s="54" t="s">
        <v>13</v>
      </c>
    </row>
    <row r="71" spans="2:11" x14ac:dyDescent="0.25">
      <c r="B71" s="94" t="s">
        <v>116</v>
      </c>
      <c r="C71" s="94"/>
      <c r="D71" s="181"/>
      <c r="E71" s="108" t="s">
        <v>17</v>
      </c>
      <c r="F71" s="199">
        <v>134</v>
      </c>
      <c r="G71" s="133" t="s">
        <v>12</v>
      </c>
      <c r="H71" s="106">
        <f t="shared" si="9"/>
        <v>0</v>
      </c>
      <c r="I71" s="163"/>
      <c r="J71" s="116">
        <f t="shared" si="10"/>
        <v>0</v>
      </c>
      <c r="K71" s="54" t="s">
        <v>13</v>
      </c>
    </row>
    <row r="72" spans="2:11" x14ac:dyDescent="0.25">
      <c r="B72" s="94" t="s">
        <v>50</v>
      </c>
      <c r="C72" s="94"/>
      <c r="D72" s="181"/>
      <c r="E72" s="108" t="s">
        <v>18</v>
      </c>
      <c r="F72" s="199">
        <v>1608</v>
      </c>
      <c r="G72" s="109" t="s">
        <v>12</v>
      </c>
      <c r="H72" s="106">
        <f t="shared" si="9"/>
        <v>0</v>
      </c>
      <c r="I72" s="163"/>
      <c r="J72" s="116">
        <f t="shared" si="10"/>
        <v>0</v>
      </c>
      <c r="K72" s="54" t="s">
        <v>13</v>
      </c>
    </row>
    <row r="73" spans="2:11" x14ac:dyDescent="0.25">
      <c r="B73" s="94" t="s">
        <v>51</v>
      </c>
      <c r="C73" s="94"/>
      <c r="D73" s="181"/>
      <c r="E73" s="108" t="s">
        <v>22</v>
      </c>
      <c r="F73" s="199">
        <v>85</v>
      </c>
      <c r="G73" s="109" t="s">
        <v>12</v>
      </c>
      <c r="H73" s="106">
        <f t="shared" si="9"/>
        <v>0</v>
      </c>
      <c r="I73" s="163"/>
      <c r="J73" s="116">
        <f t="shared" si="10"/>
        <v>0</v>
      </c>
      <c r="K73" s="54" t="s">
        <v>13</v>
      </c>
    </row>
    <row r="74" spans="2:11" x14ac:dyDescent="0.25">
      <c r="B74" s="94" t="s">
        <v>118</v>
      </c>
      <c r="C74" s="94"/>
      <c r="D74" s="181"/>
      <c r="E74" s="108" t="s">
        <v>22</v>
      </c>
      <c r="F74" s="199">
        <v>128</v>
      </c>
      <c r="G74" s="133" t="s">
        <v>12</v>
      </c>
      <c r="H74" s="106">
        <f t="shared" si="9"/>
        <v>0</v>
      </c>
      <c r="I74" s="163"/>
      <c r="J74" s="116">
        <f t="shared" si="10"/>
        <v>0</v>
      </c>
      <c r="K74" s="54" t="s">
        <v>13</v>
      </c>
    </row>
    <row r="75" spans="2:11" x14ac:dyDescent="0.25">
      <c r="B75" s="94" t="s">
        <v>173</v>
      </c>
      <c r="C75" s="94"/>
      <c r="D75" s="181"/>
      <c r="E75" s="108" t="s">
        <v>18</v>
      </c>
      <c r="F75" s="199">
        <v>2070</v>
      </c>
      <c r="G75" s="109" t="s">
        <v>12</v>
      </c>
      <c r="H75" s="106">
        <f t="shared" si="9"/>
        <v>0</v>
      </c>
      <c r="I75" s="163"/>
      <c r="J75" s="116">
        <f t="shared" si="10"/>
        <v>0</v>
      </c>
      <c r="K75" s="54" t="s">
        <v>13</v>
      </c>
    </row>
    <row r="76" spans="2:11" x14ac:dyDescent="0.25">
      <c r="B76" s="94" t="s">
        <v>52</v>
      </c>
      <c r="C76" s="94"/>
      <c r="D76" s="181"/>
      <c r="E76" s="108" t="s">
        <v>22</v>
      </c>
      <c r="F76" s="199">
        <v>70</v>
      </c>
      <c r="G76" s="109" t="s">
        <v>12</v>
      </c>
      <c r="H76" s="106">
        <f t="shared" si="9"/>
        <v>0</v>
      </c>
      <c r="I76" s="163"/>
      <c r="J76" s="116">
        <f t="shared" si="10"/>
        <v>0</v>
      </c>
      <c r="K76" s="54" t="s">
        <v>13</v>
      </c>
    </row>
    <row r="77" spans="2:11" x14ac:dyDescent="0.25">
      <c r="B77" s="94" t="s">
        <v>53</v>
      </c>
      <c r="C77" s="94"/>
      <c r="D77" s="181"/>
      <c r="E77" s="108" t="s">
        <v>22</v>
      </c>
      <c r="F77" s="199">
        <v>101</v>
      </c>
      <c r="G77" s="109" t="s">
        <v>12</v>
      </c>
      <c r="H77" s="106">
        <f t="shared" si="9"/>
        <v>0</v>
      </c>
      <c r="I77" s="163"/>
      <c r="J77" s="116">
        <f t="shared" si="10"/>
        <v>0</v>
      </c>
      <c r="K77" s="54" t="s">
        <v>13</v>
      </c>
    </row>
    <row r="78" spans="2:11" x14ac:dyDescent="0.25">
      <c r="B78" s="94" t="s">
        <v>54</v>
      </c>
      <c r="C78" s="94"/>
      <c r="D78" s="181"/>
      <c r="E78" s="108" t="s">
        <v>18</v>
      </c>
      <c r="F78" s="199">
        <v>2936</v>
      </c>
      <c r="G78" s="109" t="s">
        <v>12</v>
      </c>
      <c r="H78" s="106">
        <f t="shared" si="9"/>
        <v>0</v>
      </c>
      <c r="I78" s="163"/>
      <c r="J78" s="116">
        <f t="shared" si="10"/>
        <v>0</v>
      </c>
      <c r="K78" s="54" t="s">
        <v>13</v>
      </c>
    </row>
    <row r="79" spans="2:11" x14ac:dyDescent="0.25">
      <c r="B79" s="94" t="s">
        <v>55</v>
      </c>
      <c r="C79" s="94"/>
      <c r="D79" s="181"/>
      <c r="E79" s="108" t="s">
        <v>18</v>
      </c>
      <c r="F79" s="199">
        <v>5270</v>
      </c>
      <c r="G79" s="109" t="s">
        <v>12</v>
      </c>
      <c r="H79" s="106">
        <f t="shared" si="9"/>
        <v>0</v>
      </c>
      <c r="I79" s="163"/>
      <c r="J79" s="116">
        <f t="shared" si="10"/>
        <v>0</v>
      </c>
      <c r="K79" s="54" t="s">
        <v>13</v>
      </c>
    </row>
    <row r="80" spans="2:11" x14ac:dyDescent="0.25">
      <c r="B80" s="94" t="s">
        <v>56</v>
      </c>
      <c r="C80" s="94"/>
      <c r="D80" s="181"/>
      <c r="E80" s="108" t="s">
        <v>22</v>
      </c>
      <c r="F80" s="199">
        <v>110</v>
      </c>
      <c r="G80" s="109" t="s">
        <v>12</v>
      </c>
      <c r="H80" s="106">
        <f t="shared" si="9"/>
        <v>0</v>
      </c>
      <c r="I80" s="163"/>
      <c r="J80" s="116">
        <f t="shared" si="10"/>
        <v>0</v>
      </c>
      <c r="K80" s="54" t="s">
        <v>13</v>
      </c>
    </row>
    <row r="81" spans="2:11" x14ac:dyDescent="0.25">
      <c r="B81" s="94" t="s">
        <v>117</v>
      </c>
      <c r="C81" s="94"/>
      <c r="D81" s="181"/>
      <c r="E81" s="108" t="s">
        <v>22</v>
      </c>
      <c r="F81" s="199">
        <v>112</v>
      </c>
      <c r="G81" s="109" t="s">
        <v>12</v>
      </c>
      <c r="H81" s="106">
        <f t="shared" si="9"/>
        <v>0</v>
      </c>
      <c r="I81" s="163"/>
      <c r="J81" s="116">
        <f t="shared" si="10"/>
        <v>0</v>
      </c>
      <c r="K81" s="54" t="s">
        <v>13</v>
      </c>
    </row>
    <row r="82" spans="2:11" x14ac:dyDescent="0.25">
      <c r="B82" s="94" t="s">
        <v>57</v>
      </c>
      <c r="C82" s="159"/>
      <c r="D82" s="181"/>
      <c r="E82" s="108" t="s">
        <v>22</v>
      </c>
      <c r="F82" s="199">
        <v>24</v>
      </c>
      <c r="G82" s="109" t="s">
        <v>12</v>
      </c>
      <c r="H82" s="106">
        <f t="shared" si="9"/>
        <v>0</v>
      </c>
      <c r="I82" s="163"/>
      <c r="J82" s="116">
        <f t="shared" si="10"/>
        <v>0</v>
      </c>
      <c r="K82" s="54" t="s">
        <v>13</v>
      </c>
    </row>
    <row r="83" spans="2:11" x14ac:dyDescent="0.25">
      <c r="B83" s="94" t="s">
        <v>172</v>
      </c>
      <c r="C83" s="94"/>
      <c r="D83" s="181"/>
      <c r="E83" s="108" t="s">
        <v>18</v>
      </c>
      <c r="F83" s="203"/>
      <c r="G83" s="109" t="s">
        <v>12</v>
      </c>
      <c r="H83" s="200">
        <f>ROUND(D83*F83,3)</f>
        <v>0</v>
      </c>
      <c r="I83" s="201"/>
      <c r="J83" s="202">
        <f>H83*(1-I83)</f>
        <v>0</v>
      </c>
      <c r="K83" s="54" t="s">
        <v>13</v>
      </c>
    </row>
    <row r="84" spans="2:11" x14ac:dyDescent="0.25">
      <c r="B84" s="94" t="s">
        <v>213</v>
      </c>
      <c r="C84" s="94"/>
      <c r="D84" s="181"/>
      <c r="E84" s="108" t="s">
        <v>18</v>
      </c>
      <c r="F84" s="199">
        <v>1200</v>
      </c>
      <c r="G84" s="109" t="s">
        <v>12</v>
      </c>
      <c r="H84" s="106">
        <f t="shared" si="9"/>
        <v>0</v>
      </c>
      <c r="I84" s="163"/>
      <c r="J84" s="116">
        <f t="shared" si="10"/>
        <v>0</v>
      </c>
      <c r="K84" s="54" t="s">
        <v>13</v>
      </c>
    </row>
    <row r="85" spans="2:11" x14ac:dyDescent="0.25">
      <c r="B85" s="159"/>
      <c r="C85" s="152"/>
      <c r="D85" s="181"/>
      <c r="E85" s="204"/>
      <c r="F85" s="205"/>
      <c r="G85" s="109" t="s">
        <v>12</v>
      </c>
      <c r="H85" s="106">
        <f>ROUND(D85*F85,3)</f>
        <v>0</v>
      </c>
      <c r="I85" s="163"/>
      <c r="J85" s="116">
        <f>H85*(1-I85)</f>
        <v>0</v>
      </c>
      <c r="K85" s="54" t="s">
        <v>13</v>
      </c>
    </row>
    <row r="86" spans="2:11" x14ac:dyDescent="0.25">
      <c r="B86" s="159"/>
      <c r="C86" s="152"/>
      <c r="D86" s="181"/>
      <c r="E86" s="160"/>
      <c r="F86" s="205"/>
      <c r="G86" s="109" t="s">
        <v>12</v>
      </c>
      <c r="H86" s="106">
        <f>ROUND(D86*F86,3)</f>
        <v>0</v>
      </c>
      <c r="I86" s="163"/>
      <c r="J86" s="116">
        <f>H86*(1-I86)</f>
        <v>0</v>
      </c>
      <c r="K86" s="54" t="s">
        <v>13</v>
      </c>
    </row>
    <row r="87" spans="2:11" x14ac:dyDescent="0.25">
      <c r="B87" s="159"/>
      <c r="C87" s="152"/>
      <c r="D87" s="181"/>
      <c r="E87" s="204"/>
      <c r="F87" s="205"/>
      <c r="G87" s="109" t="s">
        <v>12</v>
      </c>
      <c r="H87" s="106">
        <f t="shared" si="9"/>
        <v>0</v>
      </c>
      <c r="I87" s="163"/>
      <c r="J87" s="116">
        <f t="shared" si="10"/>
        <v>0</v>
      </c>
      <c r="K87" s="54" t="s">
        <v>13</v>
      </c>
    </row>
    <row r="88" spans="2:11" x14ac:dyDescent="0.25">
      <c r="B88" s="357" t="s">
        <v>27</v>
      </c>
      <c r="C88" s="179"/>
      <c r="D88" s="358"/>
      <c r="E88" s="354"/>
      <c r="F88" s="359"/>
      <c r="G88" s="360" t="s">
        <v>12</v>
      </c>
      <c r="H88" s="361">
        <f t="shared" si="9"/>
        <v>0</v>
      </c>
      <c r="I88" s="355"/>
      <c r="J88" s="356">
        <f t="shared" si="10"/>
        <v>0</v>
      </c>
      <c r="K88" s="54" t="s">
        <v>13</v>
      </c>
    </row>
    <row r="89" spans="2:11" x14ac:dyDescent="0.25">
      <c r="B89" s="365" t="s">
        <v>143</v>
      </c>
      <c r="C89" s="366"/>
      <c r="D89" s="367"/>
      <c r="E89" s="368"/>
      <c r="F89" s="369"/>
      <c r="G89" s="366"/>
      <c r="H89" s="370"/>
      <c r="I89" s="349"/>
      <c r="J89" s="350"/>
      <c r="K89" s="54" t="s">
        <v>13</v>
      </c>
    </row>
    <row r="90" spans="2:11" hidden="1" x14ac:dyDescent="0.25">
      <c r="D90"/>
      <c r="F90"/>
      <c r="H90"/>
      <c r="I90"/>
      <c r="J90"/>
      <c r="K90" s="54" t="s">
        <v>13</v>
      </c>
    </row>
    <row r="91" spans="2:11" x14ac:dyDescent="0.25">
      <c r="B91" s="103" t="s">
        <v>58</v>
      </c>
      <c r="C91" s="103"/>
      <c r="D91" s="184"/>
      <c r="E91" s="104" t="s">
        <v>22</v>
      </c>
      <c r="F91" s="196"/>
      <c r="G91" s="195" t="s">
        <v>12</v>
      </c>
      <c r="H91" s="106">
        <f t="shared" ref="H91:H147" si="12">ROUND(D91*F91,3)</f>
        <v>0</v>
      </c>
      <c r="I91" s="107"/>
      <c r="J91" s="119">
        <f>H91*(1-I91)</f>
        <v>0</v>
      </c>
      <c r="K91" s="54" t="s">
        <v>13</v>
      </c>
    </row>
    <row r="92" spans="2:11" x14ac:dyDescent="0.25">
      <c r="B92" s="94" t="s">
        <v>59</v>
      </c>
      <c r="C92" s="94"/>
      <c r="D92" s="181"/>
      <c r="E92" s="95" t="s">
        <v>22</v>
      </c>
      <c r="F92" s="199">
        <v>88</v>
      </c>
      <c r="G92" s="133" t="s">
        <v>12</v>
      </c>
      <c r="H92" s="106">
        <f t="shared" si="12"/>
        <v>0</v>
      </c>
      <c r="I92" s="97"/>
      <c r="J92" s="116">
        <f t="shared" ref="J92:J147" si="13">H92*(1-I92)</f>
        <v>0</v>
      </c>
      <c r="K92" s="54" t="s">
        <v>13</v>
      </c>
    </row>
    <row r="93" spans="2:11" x14ac:dyDescent="0.25">
      <c r="B93" s="125" t="s">
        <v>60</v>
      </c>
      <c r="C93" s="125"/>
      <c r="D93" s="181"/>
      <c r="E93" s="95" t="s">
        <v>22</v>
      </c>
      <c r="F93" s="199">
        <v>105</v>
      </c>
      <c r="G93" s="133" t="s">
        <v>12</v>
      </c>
      <c r="H93" s="106">
        <f t="shared" si="12"/>
        <v>0</v>
      </c>
      <c r="I93" s="111"/>
      <c r="J93" s="116">
        <f t="shared" si="13"/>
        <v>0</v>
      </c>
      <c r="K93" s="54" t="s">
        <v>13</v>
      </c>
    </row>
    <row r="94" spans="2:11" x14ac:dyDescent="0.25">
      <c r="B94" s="125" t="s">
        <v>61</v>
      </c>
      <c r="C94" s="125"/>
      <c r="D94" s="181"/>
      <c r="E94" s="95" t="s">
        <v>22</v>
      </c>
      <c r="F94" s="199">
        <v>132</v>
      </c>
      <c r="G94" s="133" t="s">
        <v>12</v>
      </c>
      <c r="H94" s="106">
        <f t="shared" si="12"/>
        <v>0</v>
      </c>
      <c r="I94" s="111"/>
      <c r="J94" s="116">
        <f t="shared" si="13"/>
        <v>0</v>
      </c>
      <c r="K94" s="54" t="s">
        <v>13</v>
      </c>
    </row>
    <row r="95" spans="2:11" x14ac:dyDescent="0.25">
      <c r="B95" s="125" t="s">
        <v>62</v>
      </c>
      <c r="C95" s="126"/>
      <c r="D95" s="181"/>
      <c r="E95" s="95" t="s">
        <v>22</v>
      </c>
      <c r="F95" s="199">
        <v>162</v>
      </c>
      <c r="G95" s="133" t="s">
        <v>12</v>
      </c>
      <c r="H95" s="106">
        <f t="shared" si="12"/>
        <v>0</v>
      </c>
      <c r="I95" s="111"/>
      <c r="J95" s="116">
        <f t="shared" si="13"/>
        <v>0</v>
      </c>
      <c r="K95" s="54" t="s">
        <v>13</v>
      </c>
    </row>
    <row r="96" spans="2:11" x14ac:dyDescent="0.25">
      <c r="B96" s="125" t="s">
        <v>63</v>
      </c>
      <c r="C96" s="126"/>
      <c r="D96" s="181"/>
      <c r="E96" s="95" t="s">
        <v>22</v>
      </c>
      <c r="F96" s="199">
        <v>216</v>
      </c>
      <c r="G96" s="133" t="s">
        <v>12</v>
      </c>
      <c r="H96" s="106">
        <f t="shared" si="12"/>
        <v>0</v>
      </c>
      <c r="I96" s="111"/>
      <c r="J96" s="116">
        <f t="shared" si="13"/>
        <v>0</v>
      </c>
      <c r="K96" s="54" t="s">
        <v>13</v>
      </c>
    </row>
    <row r="97" spans="2:11" x14ac:dyDescent="0.25">
      <c r="B97" s="125" t="s">
        <v>64</v>
      </c>
      <c r="C97" s="126"/>
      <c r="D97" s="181"/>
      <c r="E97" s="95" t="s">
        <v>22</v>
      </c>
      <c r="F97" s="199">
        <v>263</v>
      </c>
      <c r="G97" s="133" t="s">
        <v>12</v>
      </c>
      <c r="H97" s="106">
        <f t="shared" si="12"/>
        <v>0</v>
      </c>
      <c r="I97" s="111"/>
      <c r="J97" s="116">
        <f t="shared" si="13"/>
        <v>0</v>
      </c>
      <c r="K97" s="54" t="s">
        <v>13</v>
      </c>
    </row>
    <row r="98" spans="2:11" x14ac:dyDescent="0.25">
      <c r="B98" s="125" t="s">
        <v>65</v>
      </c>
      <c r="C98" s="126"/>
      <c r="D98" s="181"/>
      <c r="E98" s="95" t="s">
        <v>22</v>
      </c>
      <c r="F98" s="199">
        <v>344</v>
      </c>
      <c r="G98" s="133" t="s">
        <v>12</v>
      </c>
      <c r="H98" s="106">
        <f t="shared" si="12"/>
        <v>0</v>
      </c>
      <c r="I98" s="111"/>
      <c r="J98" s="116">
        <f t="shared" si="13"/>
        <v>0</v>
      </c>
      <c r="K98" s="54" t="s">
        <v>13</v>
      </c>
    </row>
    <row r="99" spans="2:11" x14ac:dyDescent="0.25">
      <c r="B99" s="125" t="s">
        <v>66</v>
      </c>
      <c r="C99" s="126"/>
      <c r="D99" s="181"/>
      <c r="E99" s="95" t="s">
        <v>22</v>
      </c>
      <c r="F99" s="199">
        <v>402</v>
      </c>
      <c r="G99" s="133" t="s">
        <v>12</v>
      </c>
      <c r="H99" s="106">
        <f t="shared" si="12"/>
        <v>0</v>
      </c>
      <c r="I99" s="111"/>
      <c r="J99" s="116">
        <f t="shared" si="13"/>
        <v>0</v>
      </c>
      <c r="K99" s="54" t="s">
        <v>13</v>
      </c>
    </row>
    <row r="100" spans="2:11" x14ac:dyDescent="0.25">
      <c r="B100" s="125" t="s">
        <v>67</v>
      </c>
      <c r="C100" s="126"/>
      <c r="D100" s="181"/>
      <c r="E100" s="95" t="s">
        <v>22</v>
      </c>
      <c r="F100" s="199">
        <v>465</v>
      </c>
      <c r="G100" s="133" t="s">
        <v>12</v>
      </c>
      <c r="H100" s="106">
        <f t="shared" si="12"/>
        <v>0</v>
      </c>
      <c r="I100" s="111"/>
      <c r="J100" s="116">
        <f t="shared" si="13"/>
        <v>0</v>
      </c>
      <c r="K100" s="54" t="s">
        <v>13</v>
      </c>
    </row>
    <row r="101" spans="2:11" x14ac:dyDescent="0.25">
      <c r="B101" s="125" t="s">
        <v>68</v>
      </c>
      <c r="C101" s="126"/>
      <c r="D101" s="181"/>
      <c r="E101" s="95" t="s">
        <v>22</v>
      </c>
      <c r="F101" s="199">
        <v>532</v>
      </c>
      <c r="G101" s="133" t="s">
        <v>12</v>
      </c>
      <c r="H101" s="106">
        <f t="shared" si="12"/>
        <v>0</v>
      </c>
      <c r="I101" s="111"/>
      <c r="J101" s="116">
        <f t="shared" si="13"/>
        <v>0</v>
      </c>
      <c r="K101" s="54" t="s">
        <v>13</v>
      </c>
    </row>
    <row r="102" spans="2:11" x14ac:dyDescent="0.25">
      <c r="B102" s="125" t="s">
        <v>69</v>
      </c>
      <c r="C102" s="125"/>
      <c r="D102" s="181"/>
      <c r="E102" s="95" t="s">
        <v>22</v>
      </c>
      <c r="F102" s="199">
        <v>113</v>
      </c>
      <c r="G102" s="133" t="s">
        <v>12</v>
      </c>
      <c r="H102" s="106">
        <f t="shared" si="12"/>
        <v>0</v>
      </c>
      <c r="I102" s="111"/>
      <c r="J102" s="116">
        <f t="shared" si="13"/>
        <v>0</v>
      </c>
      <c r="K102" s="54" t="s">
        <v>13</v>
      </c>
    </row>
    <row r="103" spans="2:11" x14ac:dyDescent="0.25">
      <c r="B103" s="125" t="s">
        <v>70</v>
      </c>
      <c r="C103" s="125"/>
      <c r="D103" s="181"/>
      <c r="E103" s="95" t="s">
        <v>22</v>
      </c>
      <c r="F103" s="199">
        <v>130</v>
      </c>
      <c r="G103" s="133" t="s">
        <v>12</v>
      </c>
      <c r="H103" s="106">
        <f t="shared" si="12"/>
        <v>0</v>
      </c>
      <c r="I103" s="111"/>
      <c r="J103" s="116">
        <f t="shared" si="13"/>
        <v>0</v>
      </c>
      <c r="K103" s="54" t="s">
        <v>13</v>
      </c>
    </row>
    <row r="104" spans="2:11" x14ac:dyDescent="0.25">
      <c r="B104" s="125" t="s">
        <v>71</v>
      </c>
      <c r="C104" s="125"/>
      <c r="D104" s="181"/>
      <c r="E104" s="95" t="s">
        <v>22</v>
      </c>
      <c r="F104" s="199">
        <v>166</v>
      </c>
      <c r="G104" s="133" t="s">
        <v>12</v>
      </c>
      <c r="H104" s="106">
        <f t="shared" si="12"/>
        <v>0</v>
      </c>
      <c r="I104" s="111"/>
      <c r="J104" s="116">
        <f t="shared" si="13"/>
        <v>0</v>
      </c>
      <c r="K104" s="54" t="s">
        <v>13</v>
      </c>
    </row>
    <row r="105" spans="2:11" x14ac:dyDescent="0.25">
      <c r="B105" s="125" t="s">
        <v>72</v>
      </c>
      <c r="C105" s="125"/>
      <c r="D105" s="181"/>
      <c r="E105" s="95" t="s">
        <v>22</v>
      </c>
      <c r="F105" s="199">
        <v>198</v>
      </c>
      <c r="G105" s="133" t="s">
        <v>12</v>
      </c>
      <c r="H105" s="106">
        <f t="shared" si="12"/>
        <v>0</v>
      </c>
      <c r="I105" s="111"/>
      <c r="J105" s="116">
        <f t="shared" si="13"/>
        <v>0</v>
      </c>
      <c r="K105" s="54" t="s">
        <v>13</v>
      </c>
    </row>
    <row r="106" spans="2:11" x14ac:dyDescent="0.25">
      <c r="B106" s="125" t="s">
        <v>73</v>
      </c>
      <c r="C106" s="125"/>
      <c r="D106" s="181"/>
      <c r="E106" s="95" t="s">
        <v>22</v>
      </c>
      <c r="F106" s="199">
        <v>228</v>
      </c>
      <c r="G106" s="133" t="s">
        <v>12</v>
      </c>
      <c r="H106" s="106">
        <f t="shared" si="12"/>
        <v>0</v>
      </c>
      <c r="I106" s="111"/>
      <c r="J106" s="116">
        <f t="shared" si="13"/>
        <v>0</v>
      </c>
      <c r="K106" s="54" t="s">
        <v>13</v>
      </c>
    </row>
    <row r="107" spans="2:11" x14ac:dyDescent="0.25">
      <c r="B107" s="125" t="s">
        <v>74</v>
      </c>
      <c r="C107" s="125"/>
      <c r="D107" s="181"/>
      <c r="E107" s="95" t="s">
        <v>22</v>
      </c>
      <c r="F107" s="199">
        <v>240</v>
      </c>
      <c r="G107" s="133" t="s">
        <v>12</v>
      </c>
      <c r="H107" s="106">
        <f t="shared" si="12"/>
        <v>0</v>
      </c>
      <c r="I107" s="111"/>
      <c r="J107" s="116">
        <f t="shared" si="13"/>
        <v>0</v>
      </c>
      <c r="K107" s="54" t="s">
        <v>13</v>
      </c>
    </row>
    <row r="108" spans="2:11" x14ac:dyDescent="0.25">
      <c r="B108" s="125" t="s">
        <v>75</v>
      </c>
      <c r="C108" s="125"/>
      <c r="D108" s="181"/>
      <c r="E108" s="95" t="s">
        <v>22</v>
      </c>
      <c r="F108" s="199">
        <v>352</v>
      </c>
      <c r="G108" s="133" t="s">
        <v>12</v>
      </c>
      <c r="H108" s="106">
        <f t="shared" si="12"/>
        <v>0</v>
      </c>
      <c r="I108" s="111"/>
      <c r="J108" s="116">
        <f t="shared" si="13"/>
        <v>0</v>
      </c>
      <c r="K108" s="54" t="s">
        <v>13</v>
      </c>
    </row>
    <row r="109" spans="2:11" x14ac:dyDescent="0.25">
      <c r="B109" s="125" t="s">
        <v>76</v>
      </c>
      <c r="C109" s="125"/>
      <c r="D109" s="181"/>
      <c r="E109" s="95" t="s">
        <v>22</v>
      </c>
      <c r="F109" s="199">
        <v>379</v>
      </c>
      <c r="G109" s="133" t="s">
        <v>12</v>
      </c>
      <c r="H109" s="106">
        <f t="shared" si="12"/>
        <v>0</v>
      </c>
      <c r="I109" s="111"/>
      <c r="J109" s="116">
        <f t="shared" si="13"/>
        <v>0</v>
      </c>
      <c r="K109" s="54" t="s">
        <v>13</v>
      </c>
    </row>
    <row r="110" spans="2:11" x14ac:dyDescent="0.25">
      <c r="B110" s="125" t="s">
        <v>77</v>
      </c>
      <c r="C110" s="125"/>
      <c r="D110" s="181"/>
      <c r="E110" s="95" t="s">
        <v>22</v>
      </c>
      <c r="F110" s="199">
        <v>459</v>
      </c>
      <c r="G110" s="133" t="s">
        <v>12</v>
      </c>
      <c r="H110" s="106">
        <f t="shared" si="12"/>
        <v>0</v>
      </c>
      <c r="I110" s="111"/>
      <c r="J110" s="116">
        <f t="shared" si="13"/>
        <v>0</v>
      </c>
      <c r="K110" s="54" t="s">
        <v>13</v>
      </c>
    </row>
    <row r="111" spans="2:11" x14ac:dyDescent="0.25">
      <c r="B111" s="125" t="s">
        <v>78</v>
      </c>
      <c r="C111" s="125"/>
      <c r="D111" s="181"/>
      <c r="E111" s="95" t="s">
        <v>22</v>
      </c>
      <c r="F111" s="199">
        <v>540</v>
      </c>
      <c r="G111" s="133" t="s">
        <v>12</v>
      </c>
      <c r="H111" s="106">
        <f t="shared" si="12"/>
        <v>0</v>
      </c>
      <c r="I111" s="111"/>
      <c r="J111" s="116">
        <f t="shared" si="13"/>
        <v>0</v>
      </c>
      <c r="K111" s="54" t="s">
        <v>13</v>
      </c>
    </row>
    <row r="112" spans="2:11" x14ac:dyDescent="0.25">
      <c r="B112" s="125" t="s">
        <v>79</v>
      </c>
      <c r="C112" s="125"/>
      <c r="D112" s="181"/>
      <c r="E112" s="95" t="s">
        <v>22</v>
      </c>
      <c r="F112" s="199">
        <v>621</v>
      </c>
      <c r="G112" s="133" t="s">
        <v>12</v>
      </c>
      <c r="H112" s="106">
        <f t="shared" si="12"/>
        <v>0</v>
      </c>
      <c r="I112" s="111"/>
      <c r="J112" s="116">
        <f t="shared" si="13"/>
        <v>0</v>
      </c>
      <c r="K112" s="54" t="s">
        <v>13</v>
      </c>
    </row>
    <row r="113" spans="2:11" x14ac:dyDescent="0.25">
      <c r="B113" s="125" t="s">
        <v>80</v>
      </c>
      <c r="C113" s="125"/>
      <c r="D113" s="181"/>
      <c r="E113" s="95" t="s">
        <v>22</v>
      </c>
      <c r="F113" s="199">
        <v>743</v>
      </c>
      <c r="G113" s="133" t="s">
        <v>12</v>
      </c>
      <c r="H113" s="106">
        <f t="shared" si="12"/>
        <v>0</v>
      </c>
      <c r="I113" s="111"/>
      <c r="J113" s="116">
        <f t="shared" si="13"/>
        <v>0</v>
      </c>
      <c r="K113" s="54" t="s">
        <v>13</v>
      </c>
    </row>
    <row r="114" spans="2:11" ht="24.75" x14ac:dyDescent="0.25">
      <c r="B114" s="118" t="s">
        <v>81</v>
      </c>
      <c r="C114" s="174"/>
      <c r="D114" s="181"/>
      <c r="E114" s="95" t="s">
        <v>18</v>
      </c>
      <c r="F114" s="197"/>
      <c r="G114" s="133" t="s">
        <v>12</v>
      </c>
      <c r="H114" s="106">
        <f t="shared" si="12"/>
        <v>0</v>
      </c>
      <c r="I114" s="111"/>
      <c r="J114" s="116">
        <f t="shared" si="13"/>
        <v>0</v>
      </c>
      <c r="K114" s="54" t="s">
        <v>13</v>
      </c>
    </row>
    <row r="115" spans="2:11" ht="24.75" x14ac:dyDescent="0.25">
      <c r="B115" s="118" t="s">
        <v>82</v>
      </c>
      <c r="C115" s="175"/>
      <c r="D115" s="181"/>
      <c r="E115" s="95" t="s">
        <v>18</v>
      </c>
      <c r="F115" s="197"/>
      <c r="G115" s="133" t="s">
        <v>12</v>
      </c>
      <c r="H115" s="106">
        <f t="shared" si="12"/>
        <v>0</v>
      </c>
      <c r="I115" s="111"/>
      <c r="J115" s="116">
        <f t="shared" si="13"/>
        <v>0</v>
      </c>
      <c r="K115" s="54" t="s">
        <v>13</v>
      </c>
    </row>
    <row r="116" spans="2:11" x14ac:dyDescent="0.25">
      <c r="B116" s="207"/>
      <c r="C116" s="207"/>
      <c r="D116" s="206"/>
      <c r="E116" s="213"/>
      <c r="F116" s="208"/>
      <c r="G116" s="133" t="s">
        <v>12</v>
      </c>
      <c r="H116" s="210">
        <f t="shared" ref="H116:H117" si="14">ROUND(D116*F116,3)</f>
        <v>0</v>
      </c>
      <c r="I116" s="212"/>
      <c r="J116" s="202">
        <f t="shared" ref="J116:J117" si="15">H116*(1-I116)</f>
        <v>0</v>
      </c>
      <c r="K116" s="54" t="s">
        <v>13</v>
      </c>
    </row>
    <row r="117" spans="2:11" x14ac:dyDescent="0.25">
      <c r="B117" s="153" t="s">
        <v>27</v>
      </c>
      <c r="C117" s="214"/>
      <c r="D117" s="206"/>
      <c r="E117" s="213"/>
      <c r="F117" s="209"/>
      <c r="G117" s="133" t="s">
        <v>12</v>
      </c>
      <c r="H117" s="211">
        <f t="shared" si="14"/>
        <v>0</v>
      </c>
      <c r="I117" s="212"/>
      <c r="J117" s="202">
        <f t="shared" si="15"/>
        <v>0</v>
      </c>
      <c r="K117" s="54" t="s">
        <v>13</v>
      </c>
    </row>
    <row r="118" spans="2:11" x14ac:dyDescent="0.25">
      <c r="B118" s="94" t="s">
        <v>83</v>
      </c>
      <c r="C118" s="94"/>
      <c r="D118" s="181"/>
      <c r="E118" s="95" t="s">
        <v>18</v>
      </c>
      <c r="F118" s="197"/>
      <c r="G118" s="133" t="s">
        <v>12</v>
      </c>
      <c r="H118" s="106">
        <f t="shared" si="12"/>
        <v>0</v>
      </c>
      <c r="I118" s="111"/>
      <c r="J118" s="116">
        <f t="shared" si="13"/>
        <v>0</v>
      </c>
      <c r="K118" s="54" t="s">
        <v>13</v>
      </c>
    </row>
    <row r="119" spans="2:11" x14ac:dyDescent="0.25">
      <c r="B119" s="94" t="s">
        <v>84</v>
      </c>
      <c r="C119" s="94"/>
      <c r="D119" s="181"/>
      <c r="E119" s="95" t="s">
        <v>18</v>
      </c>
      <c r="F119" s="197"/>
      <c r="G119" s="133" t="s">
        <v>12</v>
      </c>
      <c r="H119" s="106">
        <f t="shared" si="12"/>
        <v>0</v>
      </c>
      <c r="I119" s="111"/>
      <c r="J119" s="116">
        <f t="shared" si="13"/>
        <v>0</v>
      </c>
      <c r="K119" s="54" t="s">
        <v>13</v>
      </c>
    </row>
    <row r="120" spans="2:11" x14ac:dyDescent="0.25">
      <c r="B120" s="94" t="s">
        <v>85</v>
      </c>
      <c r="C120" s="94"/>
      <c r="D120" s="181"/>
      <c r="E120" s="95" t="s">
        <v>18</v>
      </c>
      <c r="F120" s="197"/>
      <c r="G120" s="133" t="s">
        <v>12</v>
      </c>
      <c r="H120" s="106">
        <f t="shared" si="12"/>
        <v>0</v>
      </c>
      <c r="I120" s="111"/>
      <c r="J120" s="116">
        <f t="shared" si="13"/>
        <v>0</v>
      </c>
      <c r="K120" s="54" t="s">
        <v>13</v>
      </c>
    </row>
    <row r="121" spans="2:11" x14ac:dyDescent="0.25">
      <c r="B121" s="94" t="s">
        <v>119</v>
      </c>
      <c r="C121" s="94"/>
      <c r="D121" s="181"/>
      <c r="E121" s="95" t="s">
        <v>18</v>
      </c>
      <c r="F121" s="199">
        <v>7753</v>
      </c>
      <c r="G121" s="133" t="s">
        <v>12</v>
      </c>
      <c r="H121" s="106">
        <f t="shared" si="12"/>
        <v>0</v>
      </c>
      <c r="I121" s="111"/>
      <c r="J121" s="116">
        <f t="shared" si="13"/>
        <v>0</v>
      </c>
      <c r="K121" s="54" t="s">
        <v>13</v>
      </c>
    </row>
    <row r="122" spans="2:11" x14ac:dyDescent="0.25">
      <c r="B122" s="94" t="s">
        <v>120</v>
      </c>
      <c r="C122" s="127"/>
      <c r="D122" s="181"/>
      <c r="E122" s="95" t="s">
        <v>18</v>
      </c>
      <c r="F122" s="199">
        <v>10800</v>
      </c>
      <c r="G122" s="133" t="s">
        <v>12</v>
      </c>
      <c r="H122" s="106">
        <f t="shared" si="12"/>
        <v>0</v>
      </c>
      <c r="I122" s="111"/>
      <c r="J122" s="116">
        <f t="shared" si="13"/>
        <v>0</v>
      </c>
      <c r="K122" s="54" t="s">
        <v>13</v>
      </c>
    </row>
    <row r="123" spans="2:11" x14ac:dyDescent="0.25">
      <c r="B123" s="94" t="s">
        <v>121</v>
      </c>
      <c r="C123" s="94"/>
      <c r="D123" s="181"/>
      <c r="E123" s="95" t="s">
        <v>18</v>
      </c>
      <c r="F123" s="199">
        <v>11673</v>
      </c>
      <c r="G123" s="133" t="s">
        <v>12</v>
      </c>
      <c r="H123" s="106">
        <f t="shared" si="12"/>
        <v>0</v>
      </c>
      <c r="I123" s="111"/>
      <c r="J123" s="116">
        <f t="shared" si="13"/>
        <v>0</v>
      </c>
      <c r="K123" s="54" t="s">
        <v>13</v>
      </c>
    </row>
    <row r="124" spans="2:11" x14ac:dyDescent="0.25">
      <c r="B124" s="94" t="s">
        <v>122</v>
      </c>
      <c r="C124" s="94"/>
      <c r="D124" s="181"/>
      <c r="E124" s="95" t="s">
        <v>18</v>
      </c>
      <c r="F124" s="199">
        <v>10669</v>
      </c>
      <c r="G124" s="133" t="s">
        <v>12</v>
      </c>
      <c r="H124" s="106">
        <f t="shared" si="12"/>
        <v>0</v>
      </c>
      <c r="I124" s="111"/>
      <c r="J124" s="116">
        <f t="shared" si="13"/>
        <v>0</v>
      </c>
      <c r="K124" s="54" t="s">
        <v>13</v>
      </c>
    </row>
    <row r="125" spans="2:11" x14ac:dyDescent="0.25">
      <c r="B125" s="94" t="s">
        <v>123</v>
      </c>
      <c r="C125" s="94"/>
      <c r="D125" s="181"/>
      <c r="E125" s="194" t="s">
        <v>18</v>
      </c>
      <c r="F125" s="199">
        <v>10997</v>
      </c>
      <c r="G125" s="133" t="s">
        <v>12</v>
      </c>
      <c r="H125" s="106">
        <f t="shared" si="12"/>
        <v>0</v>
      </c>
      <c r="I125" s="111"/>
      <c r="J125" s="116">
        <f t="shared" si="13"/>
        <v>0</v>
      </c>
      <c r="K125" s="54" t="s">
        <v>13</v>
      </c>
    </row>
    <row r="126" spans="2:11" x14ac:dyDescent="0.25">
      <c r="B126" s="94" t="s">
        <v>124</v>
      </c>
      <c r="C126" s="94"/>
      <c r="D126" s="181"/>
      <c r="E126" s="95" t="s">
        <v>18</v>
      </c>
      <c r="F126" s="199">
        <v>13765</v>
      </c>
      <c r="G126" s="133" t="s">
        <v>12</v>
      </c>
      <c r="H126" s="106">
        <f t="shared" si="12"/>
        <v>0</v>
      </c>
      <c r="I126" s="111"/>
      <c r="J126" s="116">
        <f t="shared" si="13"/>
        <v>0</v>
      </c>
      <c r="K126" s="54" t="s">
        <v>13</v>
      </c>
    </row>
    <row r="127" spans="2:11" x14ac:dyDescent="0.25">
      <c r="B127" s="94" t="s">
        <v>125</v>
      </c>
      <c r="C127" s="94"/>
      <c r="D127" s="181"/>
      <c r="E127" s="95" t="s">
        <v>18</v>
      </c>
      <c r="F127" s="199">
        <v>13875</v>
      </c>
      <c r="G127" s="133" t="s">
        <v>12</v>
      </c>
      <c r="H127" s="106">
        <f t="shared" si="12"/>
        <v>0</v>
      </c>
      <c r="I127" s="111"/>
      <c r="J127" s="116">
        <f t="shared" si="13"/>
        <v>0</v>
      </c>
      <c r="K127" s="54" t="s">
        <v>13</v>
      </c>
    </row>
    <row r="128" spans="2:11" x14ac:dyDescent="0.25">
      <c r="B128" s="94" t="s">
        <v>126</v>
      </c>
      <c r="C128" s="94"/>
      <c r="D128" s="181"/>
      <c r="E128" s="95" t="s">
        <v>18</v>
      </c>
      <c r="F128" s="199">
        <v>14873</v>
      </c>
      <c r="G128" s="133" t="s">
        <v>12</v>
      </c>
      <c r="H128" s="106">
        <f t="shared" si="12"/>
        <v>0</v>
      </c>
      <c r="I128" s="111"/>
      <c r="J128" s="116">
        <f t="shared" si="13"/>
        <v>0</v>
      </c>
      <c r="K128" s="54" t="s">
        <v>13</v>
      </c>
    </row>
    <row r="129" spans="2:11" x14ac:dyDescent="0.25">
      <c r="B129" s="94" t="s">
        <v>127</v>
      </c>
      <c r="C129" s="94"/>
      <c r="D129" s="181"/>
      <c r="E129" s="95" t="s">
        <v>18</v>
      </c>
      <c r="F129" s="199">
        <v>16265</v>
      </c>
      <c r="G129" s="133" t="s">
        <v>12</v>
      </c>
      <c r="H129" s="106">
        <f t="shared" si="12"/>
        <v>0</v>
      </c>
      <c r="I129" s="111"/>
      <c r="J129" s="116">
        <f t="shared" si="13"/>
        <v>0</v>
      </c>
      <c r="K129" s="54" t="s">
        <v>13</v>
      </c>
    </row>
    <row r="130" spans="2:11" x14ac:dyDescent="0.25">
      <c r="B130" s="94" t="s">
        <v>128</v>
      </c>
      <c r="C130" s="94"/>
      <c r="D130" s="181"/>
      <c r="E130" s="95" t="s">
        <v>18</v>
      </c>
      <c r="F130" s="199">
        <v>14787</v>
      </c>
      <c r="G130" s="133" t="s">
        <v>12</v>
      </c>
      <c r="H130" s="106">
        <f t="shared" si="12"/>
        <v>0</v>
      </c>
      <c r="I130" s="111"/>
      <c r="J130" s="116">
        <f t="shared" si="13"/>
        <v>0</v>
      </c>
      <c r="K130" s="54" t="s">
        <v>13</v>
      </c>
    </row>
    <row r="131" spans="2:11" x14ac:dyDescent="0.25">
      <c r="B131" s="94" t="s">
        <v>129</v>
      </c>
      <c r="C131" s="94"/>
      <c r="D131" s="181"/>
      <c r="E131" s="95" t="s">
        <v>18</v>
      </c>
      <c r="F131" s="199">
        <v>16320</v>
      </c>
      <c r="G131" s="133" t="s">
        <v>12</v>
      </c>
      <c r="H131" s="106">
        <f t="shared" si="12"/>
        <v>0</v>
      </c>
      <c r="I131" s="111"/>
      <c r="J131" s="116">
        <f t="shared" si="13"/>
        <v>0</v>
      </c>
      <c r="K131" s="54" t="s">
        <v>13</v>
      </c>
    </row>
    <row r="132" spans="2:11" x14ac:dyDescent="0.25">
      <c r="B132" s="94" t="s">
        <v>130</v>
      </c>
      <c r="C132" s="94"/>
      <c r="D132" s="181"/>
      <c r="E132" s="95" t="s">
        <v>18</v>
      </c>
      <c r="F132" s="199">
        <v>6490</v>
      </c>
      <c r="G132" s="133" t="s">
        <v>12</v>
      </c>
      <c r="H132" s="106">
        <f t="shared" si="12"/>
        <v>0</v>
      </c>
      <c r="I132" s="111"/>
      <c r="J132" s="116">
        <f t="shared" si="13"/>
        <v>0</v>
      </c>
      <c r="K132" s="54" t="s">
        <v>13</v>
      </c>
    </row>
    <row r="133" spans="2:11" x14ac:dyDescent="0.25">
      <c r="B133" s="94" t="s">
        <v>131</v>
      </c>
      <c r="C133" s="94"/>
      <c r="D133" s="181"/>
      <c r="E133" s="95" t="s">
        <v>18</v>
      </c>
      <c r="F133" s="199">
        <v>8017</v>
      </c>
      <c r="G133" s="133" t="s">
        <v>12</v>
      </c>
      <c r="H133" s="106">
        <f t="shared" si="12"/>
        <v>0</v>
      </c>
      <c r="I133" s="111"/>
      <c r="J133" s="116">
        <f t="shared" si="13"/>
        <v>0</v>
      </c>
      <c r="K133" s="54" t="s">
        <v>13</v>
      </c>
    </row>
    <row r="134" spans="2:11" x14ac:dyDescent="0.25">
      <c r="B134" s="94" t="s">
        <v>154</v>
      </c>
      <c r="C134" s="94"/>
      <c r="D134" s="181"/>
      <c r="E134" s="95" t="s">
        <v>18</v>
      </c>
      <c r="F134" s="199">
        <v>16265</v>
      </c>
      <c r="G134" s="133" t="s">
        <v>12</v>
      </c>
      <c r="H134" s="106">
        <f t="shared" si="12"/>
        <v>0</v>
      </c>
      <c r="I134" s="111"/>
      <c r="J134" s="116">
        <f t="shared" si="13"/>
        <v>0</v>
      </c>
      <c r="K134" s="54" t="s">
        <v>13</v>
      </c>
    </row>
    <row r="135" spans="2:11" x14ac:dyDescent="0.25">
      <c r="B135" s="94" t="s">
        <v>155</v>
      </c>
      <c r="C135" s="94"/>
      <c r="D135" s="181"/>
      <c r="E135" s="95" t="s">
        <v>18</v>
      </c>
      <c r="F135" s="199">
        <v>8946</v>
      </c>
      <c r="G135" s="133" t="s">
        <v>12</v>
      </c>
      <c r="H135" s="106">
        <f t="shared" si="12"/>
        <v>0</v>
      </c>
      <c r="I135" s="111"/>
      <c r="J135" s="116">
        <f t="shared" si="13"/>
        <v>0</v>
      </c>
      <c r="K135" s="54" t="s">
        <v>13</v>
      </c>
    </row>
    <row r="136" spans="2:11" x14ac:dyDescent="0.25">
      <c r="B136" s="94" t="s">
        <v>86</v>
      </c>
      <c r="C136" s="94"/>
      <c r="D136" s="181"/>
      <c r="E136" s="95" t="s">
        <v>17</v>
      </c>
      <c r="F136" s="199">
        <v>11.5</v>
      </c>
      <c r="G136" s="133" t="s">
        <v>12</v>
      </c>
      <c r="H136" s="106">
        <f t="shared" si="12"/>
        <v>0</v>
      </c>
      <c r="I136" s="111"/>
      <c r="J136" s="116">
        <f t="shared" si="13"/>
        <v>0</v>
      </c>
      <c r="K136" s="54" t="s">
        <v>13</v>
      </c>
    </row>
    <row r="137" spans="2:11" x14ac:dyDescent="0.25">
      <c r="B137" s="94" t="s">
        <v>133</v>
      </c>
      <c r="C137" s="94"/>
      <c r="D137" s="181"/>
      <c r="E137" s="95" t="s">
        <v>34</v>
      </c>
      <c r="F137" s="199">
        <v>112</v>
      </c>
      <c r="G137" s="133" t="s">
        <v>12</v>
      </c>
      <c r="H137" s="106">
        <f t="shared" si="12"/>
        <v>0</v>
      </c>
      <c r="I137" s="111"/>
      <c r="J137" s="116">
        <f t="shared" si="13"/>
        <v>0</v>
      </c>
      <c r="K137" s="54" t="s">
        <v>13</v>
      </c>
    </row>
    <row r="138" spans="2:11" x14ac:dyDescent="0.25">
      <c r="B138" s="94" t="s">
        <v>132</v>
      </c>
      <c r="C138" s="94"/>
      <c r="D138" s="181"/>
      <c r="E138" s="95" t="s">
        <v>34</v>
      </c>
      <c r="F138" s="199">
        <v>133</v>
      </c>
      <c r="G138" s="133" t="s">
        <v>12</v>
      </c>
      <c r="H138" s="106">
        <f t="shared" si="12"/>
        <v>0</v>
      </c>
      <c r="I138" s="111"/>
      <c r="J138" s="116">
        <f t="shared" si="13"/>
        <v>0</v>
      </c>
      <c r="K138" s="54" t="s">
        <v>13</v>
      </c>
    </row>
    <row r="139" spans="2:11" x14ac:dyDescent="0.25">
      <c r="B139" s="112" t="s">
        <v>87</v>
      </c>
      <c r="C139" s="112"/>
      <c r="D139" s="181"/>
      <c r="E139" s="95" t="s">
        <v>22</v>
      </c>
      <c r="F139" s="193"/>
      <c r="G139" s="133" t="s">
        <v>12</v>
      </c>
      <c r="H139" s="106">
        <f t="shared" si="12"/>
        <v>0</v>
      </c>
      <c r="I139" s="111"/>
      <c r="J139" s="116">
        <f t="shared" si="13"/>
        <v>0</v>
      </c>
      <c r="K139" s="54" t="s">
        <v>13</v>
      </c>
    </row>
    <row r="140" spans="2:11" x14ac:dyDescent="0.25">
      <c r="B140" s="94" t="s">
        <v>88</v>
      </c>
      <c r="C140" s="94"/>
      <c r="D140" s="181"/>
      <c r="E140" s="95" t="s">
        <v>15</v>
      </c>
      <c r="F140" s="199">
        <v>797</v>
      </c>
      <c r="G140" s="133" t="s">
        <v>12</v>
      </c>
      <c r="H140" s="106">
        <f t="shared" si="12"/>
        <v>0</v>
      </c>
      <c r="I140" s="111"/>
      <c r="J140" s="116">
        <f t="shared" si="13"/>
        <v>0</v>
      </c>
      <c r="K140" s="54" t="s">
        <v>13</v>
      </c>
    </row>
    <row r="141" spans="2:11" x14ac:dyDescent="0.25">
      <c r="B141" s="94" t="s">
        <v>89</v>
      </c>
      <c r="C141" s="94"/>
      <c r="D141" s="181"/>
      <c r="E141" s="95" t="s">
        <v>15</v>
      </c>
      <c r="F141" s="199">
        <v>156</v>
      </c>
      <c r="G141" s="133" t="s">
        <v>12</v>
      </c>
      <c r="H141" s="106">
        <f t="shared" si="12"/>
        <v>0</v>
      </c>
      <c r="I141" s="111"/>
      <c r="J141" s="116">
        <f t="shared" si="13"/>
        <v>0</v>
      </c>
      <c r="K141" s="54" t="s">
        <v>13</v>
      </c>
    </row>
    <row r="142" spans="2:11" x14ac:dyDescent="0.25">
      <c r="B142" s="94" t="s">
        <v>90</v>
      </c>
      <c r="C142" s="94"/>
      <c r="D142" s="181"/>
      <c r="E142" s="194" t="s">
        <v>16</v>
      </c>
      <c r="F142" s="199">
        <v>2054</v>
      </c>
      <c r="G142" s="133" t="s">
        <v>12</v>
      </c>
      <c r="H142" s="106">
        <f t="shared" si="12"/>
        <v>0</v>
      </c>
      <c r="I142" s="111"/>
      <c r="J142" s="116">
        <f t="shared" si="13"/>
        <v>0</v>
      </c>
      <c r="K142" s="54" t="s">
        <v>13</v>
      </c>
    </row>
    <row r="143" spans="2:11" ht="15" customHeight="1" x14ac:dyDescent="0.25">
      <c r="B143" s="94" t="s">
        <v>91</v>
      </c>
      <c r="C143" s="94"/>
      <c r="D143" s="181"/>
      <c r="E143" s="160"/>
      <c r="F143" s="205"/>
      <c r="G143" s="109" t="s">
        <v>12</v>
      </c>
      <c r="H143" s="106">
        <f t="shared" si="12"/>
        <v>0</v>
      </c>
      <c r="I143" s="111"/>
      <c r="J143" s="116">
        <f t="shared" si="13"/>
        <v>0</v>
      </c>
      <c r="K143" s="54" t="s">
        <v>13</v>
      </c>
    </row>
    <row r="144" spans="2:11" ht="15" customHeight="1" x14ac:dyDescent="0.25">
      <c r="B144" s="112"/>
      <c r="C144" s="112"/>
      <c r="D144" s="181"/>
      <c r="E144" s="204"/>
      <c r="F144" s="205"/>
      <c r="G144" s="109" t="s">
        <v>12</v>
      </c>
      <c r="H144" s="96">
        <f>ROUND(D144*F144,3)</f>
        <v>0</v>
      </c>
      <c r="I144" s="111"/>
      <c r="J144" s="116">
        <f>H144*(1-I144)</f>
        <v>0</v>
      </c>
      <c r="K144" s="54" t="s">
        <v>13</v>
      </c>
    </row>
    <row r="145" spans="2:11" ht="15" customHeight="1" x14ac:dyDescent="0.25">
      <c r="B145" s="112"/>
      <c r="C145" s="112"/>
      <c r="D145" s="181"/>
      <c r="E145" s="160"/>
      <c r="F145" s="205"/>
      <c r="G145" s="109" t="s">
        <v>12</v>
      </c>
      <c r="H145" s="96">
        <f>ROUND(D145*F145,3)</f>
        <v>0</v>
      </c>
      <c r="I145" s="111"/>
      <c r="J145" s="116">
        <f>H145*(1-I145)</f>
        <v>0</v>
      </c>
      <c r="K145" s="54" t="s">
        <v>13</v>
      </c>
    </row>
    <row r="146" spans="2:11" ht="15" customHeight="1" x14ac:dyDescent="0.25">
      <c r="B146" s="112"/>
      <c r="C146" s="112"/>
      <c r="D146" s="181"/>
      <c r="E146" s="204"/>
      <c r="F146" s="205"/>
      <c r="G146" s="109" t="s">
        <v>12</v>
      </c>
      <c r="H146" s="106">
        <f t="shared" si="12"/>
        <v>0</v>
      </c>
      <c r="I146" s="111"/>
      <c r="J146" s="116">
        <f t="shared" si="13"/>
        <v>0</v>
      </c>
      <c r="K146" s="54" t="s">
        <v>13</v>
      </c>
    </row>
    <row r="147" spans="2:11" x14ac:dyDescent="0.25">
      <c r="B147" s="178" t="s">
        <v>27</v>
      </c>
      <c r="C147" s="179"/>
      <c r="D147" s="185"/>
      <c r="E147" s="176"/>
      <c r="F147" s="177"/>
      <c r="G147" s="122" t="s">
        <v>12</v>
      </c>
      <c r="H147" s="106">
        <f t="shared" si="12"/>
        <v>0</v>
      </c>
      <c r="I147" s="123"/>
      <c r="J147" s="124">
        <f t="shared" si="13"/>
        <v>0</v>
      </c>
      <c r="K147" s="54" t="s">
        <v>13</v>
      </c>
    </row>
    <row r="148" spans="2:11" ht="35.25" customHeight="1" thickBot="1" x14ac:dyDescent="0.3">
      <c r="B148" s="420" t="s">
        <v>148</v>
      </c>
      <c r="C148" s="421"/>
      <c r="D148" s="419" t="s">
        <v>92</v>
      </c>
      <c r="E148" s="419"/>
      <c r="F148" s="419"/>
      <c r="G148" s="351" t="s">
        <v>12</v>
      </c>
      <c r="H148" s="352">
        <f>ROUND(SUM(H51:H147),1)</f>
        <v>0</v>
      </c>
      <c r="I148" s="121"/>
      <c r="J148" s="353">
        <f>SUM(J51:J147)</f>
        <v>0</v>
      </c>
      <c r="K148" s="54" t="s">
        <v>13</v>
      </c>
    </row>
    <row r="149" spans="2:11" x14ac:dyDescent="0.25">
      <c r="B149" s="402" t="s">
        <v>136</v>
      </c>
      <c r="C149" s="403"/>
      <c r="D149" s="403"/>
      <c r="E149" s="403"/>
      <c r="F149" s="403"/>
      <c r="G149" s="403"/>
      <c r="H149" s="403"/>
      <c r="I149" s="403"/>
      <c r="J149" s="404"/>
      <c r="K149" s="55"/>
    </row>
    <row r="150" spans="2:11" x14ac:dyDescent="0.25">
      <c r="B150" s="222" t="s">
        <v>93</v>
      </c>
      <c r="C150" s="223"/>
      <c r="D150" s="224"/>
      <c r="E150" s="225"/>
      <c r="F150" s="226"/>
      <c r="G150" s="223"/>
      <c r="H150" s="226"/>
      <c r="I150" s="223"/>
      <c r="J150" s="227"/>
      <c r="K150" s="55"/>
    </row>
    <row r="151" spans="2:11" hidden="1" x14ac:dyDescent="0.25">
      <c r="D151"/>
      <c r="F151"/>
      <c r="H151"/>
      <c r="I151"/>
      <c r="J151"/>
      <c r="K151" s="55"/>
    </row>
    <row r="152" spans="2:11" x14ac:dyDescent="0.25">
      <c r="B152" s="159"/>
      <c r="C152" s="159"/>
      <c r="D152" s="181"/>
      <c r="E152" s="160"/>
      <c r="F152" s="165"/>
      <c r="G152" s="109" t="s">
        <v>12</v>
      </c>
      <c r="H152" s="110">
        <f>ROUND(D152*F152,3)</f>
        <v>0</v>
      </c>
      <c r="I152" s="163"/>
      <c r="J152" s="116">
        <f>H152*(1-I152)</f>
        <v>0</v>
      </c>
      <c r="K152" s="55"/>
    </row>
    <row r="153" spans="2:11" x14ac:dyDescent="0.25">
      <c r="B153" s="94" t="s">
        <v>36</v>
      </c>
      <c r="C153" s="94"/>
      <c r="D153" s="181">
        <v>9577</v>
      </c>
      <c r="E153" s="108" t="s">
        <v>17</v>
      </c>
      <c r="F153" s="199">
        <v>41</v>
      </c>
      <c r="G153" s="133" t="s">
        <v>12</v>
      </c>
      <c r="H153" s="106">
        <f t="shared" ref="H153:H154" si="16">ROUND(D153*F153,3)</f>
        <v>392657</v>
      </c>
      <c r="I153" s="163"/>
      <c r="J153" s="116">
        <f t="shared" ref="J153" si="17">H153*(1-I153)</f>
        <v>392657</v>
      </c>
      <c r="K153" s="55"/>
    </row>
    <row r="154" spans="2:11" x14ac:dyDescent="0.25">
      <c r="B154" s="94" t="s">
        <v>45</v>
      </c>
      <c r="C154" s="94"/>
      <c r="D154" s="181">
        <v>3920</v>
      </c>
      <c r="E154" s="108" t="s">
        <v>22</v>
      </c>
      <c r="F154" s="199">
        <v>41</v>
      </c>
      <c r="G154" s="109" t="s">
        <v>12</v>
      </c>
      <c r="H154" s="106">
        <f t="shared" si="16"/>
        <v>160720</v>
      </c>
      <c r="I154" s="163"/>
      <c r="J154" s="116">
        <f t="shared" ref="J154:J188" si="18">H154*(1-I154)</f>
        <v>160720</v>
      </c>
      <c r="K154" s="55"/>
    </row>
    <row r="155" spans="2:11" x14ac:dyDescent="0.25">
      <c r="B155" s="373" t="s">
        <v>218</v>
      </c>
      <c r="C155" s="371"/>
      <c r="D155" s="206">
        <v>193</v>
      </c>
      <c r="E155" s="362" t="s">
        <v>22</v>
      </c>
      <c r="F155" s="199">
        <v>41</v>
      </c>
      <c r="G155" s="133" t="s">
        <v>12</v>
      </c>
      <c r="H155" s="96">
        <f>ROUND(D155*F155,3)</f>
        <v>7913</v>
      </c>
      <c r="I155" s="155"/>
      <c r="J155" s="101">
        <f>H155*(1-I155)</f>
        <v>7913</v>
      </c>
      <c r="K155" s="55"/>
    </row>
    <row r="156" spans="2:11" x14ac:dyDescent="0.25">
      <c r="B156" s="378" t="s">
        <v>223</v>
      </c>
      <c r="C156" s="378"/>
      <c r="D156" s="181">
        <v>1165</v>
      </c>
      <c r="E156" s="108" t="s">
        <v>17</v>
      </c>
      <c r="F156" s="199">
        <v>67</v>
      </c>
      <c r="G156" s="109" t="s">
        <v>12</v>
      </c>
      <c r="H156" s="106">
        <f t="shared" ref="H156:H157" si="19">ROUND(D156*F156,3)</f>
        <v>78055</v>
      </c>
      <c r="I156" s="163"/>
      <c r="J156" s="116">
        <f t="shared" ref="J156:J157" si="20">H156*(1-I156)</f>
        <v>78055</v>
      </c>
      <c r="K156" s="55"/>
    </row>
    <row r="157" spans="2:11" x14ac:dyDescent="0.25">
      <c r="B157" s="94" t="s">
        <v>41</v>
      </c>
      <c r="C157" s="94"/>
      <c r="D157" s="181">
        <v>928</v>
      </c>
      <c r="E157" s="108" t="s">
        <v>39</v>
      </c>
      <c r="F157" s="199">
        <v>18</v>
      </c>
      <c r="G157" s="109" t="s">
        <v>12</v>
      </c>
      <c r="H157" s="106">
        <f t="shared" si="19"/>
        <v>16704</v>
      </c>
      <c r="I157" s="163"/>
      <c r="J157" s="116">
        <f t="shared" si="20"/>
        <v>16704</v>
      </c>
      <c r="K157" s="55"/>
    </row>
    <row r="158" spans="2:11" x14ac:dyDescent="0.25">
      <c r="B158" s="207"/>
      <c r="C158" s="207"/>
      <c r="D158" s="383"/>
      <c r="E158" s="381"/>
      <c r="F158" s="382"/>
      <c r="G158" s="363"/>
      <c r="H158" s="210">
        <f>D158*F158</f>
        <v>0</v>
      </c>
      <c r="I158" s="201"/>
      <c r="J158" s="202">
        <f>H158*(1-I158)</f>
        <v>0</v>
      </c>
      <c r="K158" s="55"/>
    </row>
    <row r="159" spans="2:11" x14ac:dyDescent="0.25">
      <c r="B159" s="228" t="s">
        <v>143</v>
      </c>
      <c r="C159" s="228"/>
      <c r="D159" s="229"/>
      <c r="E159" s="230" t="s">
        <v>139</v>
      </c>
      <c r="F159" s="231"/>
      <c r="G159" s="232"/>
      <c r="H159" s="233"/>
      <c r="I159" s="73"/>
      <c r="J159" s="120"/>
      <c r="K159" s="55"/>
    </row>
    <row r="160" spans="2:11" x14ac:dyDescent="0.25">
      <c r="B160" s="159"/>
      <c r="C160" s="159"/>
      <c r="D160" s="181"/>
      <c r="E160" s="160"/>
      <c r="F160" s="165"/>
      <c r="G160" s="109" t="s">
        <v>12</v>
      </c>
      <c r="H160" s="110">
        <f>ROUND(D160*F160,3)</f>
        <v>0</v>
      </c>
      <c r="I160" s="111"/>
      <c r="J160" s="116">
        <f t="shared" si="18"/>
        <v>0</v>
      </c>
      <c r="K160" s="12"/>
    </row>
    <row r="161" spans="2:11" x14ac:dyDescent="0.25">
      <c r="B161" s="94" t="s">
        <v>119</v>
      </c>
      <c r="C161" s="94"/>
      <c r="D161" s="181">
        <v>2</v>
      </c>
      <c r="E161" s="95" t="s">
        <v>18</v>
      </c>
      <c r="F161" s="199">
        <v>7753</v>
      </c>
      <c r="G161" s="133" t="s">
        <v>12</v>
      </c>
      <c r="H161" s="106">
        <f t="shared" ref="H161:H163" si="21">ROUND(D161*F161,3)</f>
        <v>15506</v>
      </c>
      <c r="I161" s="111"/>
      <c r="J161" s="116">
        <f t="shared" si="18"/>
        <v>15506</v>
      </c>
      <c r="K161" s="55"/>
    </row>
    <row r="162" spans="2:11" x14ac:dyDescent="0.25">
      <c r="B162" s="94" t="s">
        <v>155</v>
      </c>
      <c r="C162" s="94"/>
      <c r="D162" s="181">
        <v>1</v>
      </c>
      <c r="E162" s="95" t="s">
        <v>18</v>
      </c>
      <c r="F162" s="199">
        <v>8946</v>
      </c>
      <c r="G162" s="133" t="s">
        <v>12</v>
      </c>
      <c r="H162" s="106">
        <f t="shared" si="21"/>
        <v>8946</v>
      </c>
      <c r="I162" s="111"/>
      <c r="J162" s="116">
        <f t="shared" si="18"/>
        <v>8946</v>
      </c>
      <c r="K162" s="55"/>
    </row>
    <row r="163" spans="2:11" x14ac:dyDescent="0.25">
      <c r="B163" s="94" t="s">
        <v>59</v>
      </c>
      <c r="C163" s="94"/>
      <c r="D163" s="181">
        <v>325</v>
      </c>
      <c r="E163" s="95" t="s">
        <v>22</v>
      </c>
      <c r="F163" s="199">
        <v>88</v>
      </c>
      <c r="G163" s="133" t="s">
        <v>12</v>
      </c>
      <c r="H163" s="106">
        <f t="shared" si="21"/>
        <v>28600</v>
      </c>
      <c r="I163" s="97"/>
      <c r="J163" s="116">
        <f t="shared" si="18"/>
        <v>28600</v>
      </c>
      <c r="K163" s="55"/>
    </row>
    <row r="164" spans="2:11" x14ac:dyDescent="0.25">
      <c r="B164" s="373" t="s">
        <v>222</v>
      </c>
      <c r="C164" s="207"/>
      <c r="D164" s="206">
        <v>1</v>
      </c>
      <c r="E164" s="362" t="s">
        <v>18</v>
      </c>
      <c r="F164" s="380">
        <v>528</v>
      </c>
      <c r="G164" s="363" t="s">
        <v>12</v>
      </c>
      <c r="H164" s="210">
        <f>D164*F164</f>
        <v>528</v>
      </c>
      <c r="I164" s="201"/>
      <c r="J164" s="202">
        <f>H164*(1-I164)</f>
        <v>528</v>
      </c>
      <c r="K164" s="55"/>
    </row>
    <row r="165" spans="2:11" x14ac:dyDescent="0.25">
      <c r="B165" s="166"/>
      <c r="C165" s="166"/>
      <c r="D165" s="186"/>
      <c r="E165" s="167"/>
      <c r="F165" s="168"/>
      <c r="G165" s="113" t="s">
        <v>12</v>
      </c>
      <c r="H165" s="110">
        <f t="shared" ref="H165" si="22">ROUND(D165*F165,3)</f>
        <v>0</v>
      </c>
      <c r="I165" s="114"/>
      <c r="J165" s="117">
        <f t="shared" si="18"/>
        <v>0</v>
      </c>
      <c r="K165" s="55"/>
    </row>
    <row r="166" spans="2:11" x14ac:dyDescent="0.25">
      <c r="B166" s="234" t="s">
        <v>94</v>
      </c>
      <c r="C166" s="234"/>
      <c r="D166" s="235"/>
      <c r="E166" s="236"/>
      <c r="F166" s="237"/>
      <c r="G166" s="234"/>
      <c r="H166" s="237"/>
      <c r="I166" s="238"/>
      <c r="J166" s="237"/>
      <c r="K166" s="55"/>
    </row>
    <row r="167" spans="2:11" x14ac:dyDescent="0.25">
      <c r="B167" s="94" t="s">
        <v>95</v>
      </c>
      <c r="C167" s="94"/>
      <c r="D167" s="181"/>
      <c r="E167" s="134" t="s">
        <v>22</v>
      </c>
      <c r="F167" s="199">
        <v>90</v>
      </c>
      <c r="G167" s="109" t="s">
        <v>12</v>
      </c>
      <c r="H167" s="110">
        <f>ROUND(D167*F167,3)</f>
        <v>0</v>
      </c>
      <c r="I167" s="111"/>
      <c r="J167" s="116">
        <f t="shared" si="18"/>
        <v>0</v>
      </c>
      <c r="K167" s="55"/>
    </row>
    <row r="168" spans="2:11" x14ac:dyDescent="0.25">
      <c r="B168" s="94" t="s">
        <v>96</v>
      </c>
      <c r="C168" s="94"/>
      <c r="D168" s="181"/>
      <c r="E168" s="134" t="s">
        <v>22</v>
      </c>
      <c r="F168" s="199">
        <v>105</v>
      </c>
      <c r="G168" s="109" t="s">
        <v>12</v>
      </c>
      <c r="H168" s="110">
        <f t="shared" ref="H168:H174" si="23">ROUND(D168*F168,3)</f>
        <v>0</v>
      </c>
      <c r="I168" s="111"/>
      <c r="J168" s="116">
        <f t="shared" si="18"/>
        <v>0</v>
      </c>
      <c r="K168" s="12"/>
    </row>
    <row r="169" spans="2:11" x14ac:dyDescent="0.25">
      <c r="B169" s="94" t="s">
        <v>97</v>
      </c>
      <c r="C169" s="94"/>
      <c r="D169" s="181"/>
      <c r="E169" s="134" t="s">
        <v>18</v>
      </c>
      <c r="F169" s="199">
        <v>2599</v>
      </c>
      <c r="G169" s="109" t="s">
        <v>12</v>
      </c>
      <c r="H169" s="110">
        <f t="shared" si="23"/>
        <v>0</v>
      </c>
      <c r="I169" s="111"/>
      <c r="J169" s="116">
        <f t="shared" si="18"/>
        <v>0</v>
      </c>
      <c r="K169" s="55"/>
    </row>
    <row r="170" spans="2:11" x14ac:dyDescent="0.25">
      <c r="B170" s="94" t="s">
        <v>135</v>
      </c>
      <c r="C170" s="94"/>
      <c r="D170" s="181"/>
      <c r="E170" s="134" t="s">
        <v>18</v>
      </c>
      <c r="F170" s="199">
        <v>9228</v>
      </c>
      <c r="G170" s="109" t="s">
        <v>12</v>
      </c>
      <c r="H170" s="110">
        <f t="shared" si="23"/>
        <v>0</v>
      </c>
      <c r="I170" s="111"/>
      <c r="J170" s="116">
        <f t="shared" si="18"/>
        <v>0</v>
      </c>
      <c r="K170" s="55"/>
    </row>
    <row r="171" spans="2:11" x14ac:dyDescent="0.25">
      <c r="B171" s="94" t="s">
        <v>98</v>
      </c>
      <c r="C171" s="94"/>
      <c r="D171" s="181"/>
      <c r="E171" s="134" t="s">
        <v>18</v>
      </c>
      <c r="F171" s="199">
        <v>1852</v>
      </c>
      <c r="G171" s="109" t="s">
        <v>12</v>
      </c>
      <c r="H171" s="110">
        <f t="shared" si="23"/>
        <v>0</v>
      </c>
      <c r="I171" s="111"/>
      <c r="J171" s="116">
        <f t="shared" si="18"/>
        <v>0</v>
      </c>
      <c r="K171" s="55"/>
    </row>
    <row r="172" spans="2:11" x14ac:dyDescent="0.25">
      <c r="B172" s="94" t="s">
        <v>99</v>
      </c>
      <c r="C172" s="94"/>
      <c r="D172" s="181"/>
      <c r="E172" s="132" t="s">
        <v>18</v>
      </c>
      <c r="F172" s="172"/>
      <c r="G172" s="109" t="s">
        <v>12</v>
      </c>
      <c r="H172" s="110">
        <f t="shared" si="23"/>
        <v>0</v>
      </c>
      <c r="I172" s="111"/>
      <c r="J172" s="116">
        <f t="shared" si="18"/>
        <v>0</v>
      </c>
      <c r="K172" s="55"/>
    </row>
    <row r="173" spans="2:11" x14ac:dyDescent="0.25">
      <c r="B173" s="152"/>
      <c r="C173" s="152"/>
      <c r="D173" s="181"/>
      <c r="E173" s="160"/>
      <c r="F173" s="161"/>
      <c r="G173" s="109" t="s">
        <v>12</v>
      </c>
      <c r="H173" s="110">
        <f t="shared" si="23"/>
        <v>0</v>
      </c>
      <c r="I173" s="111"/>
      <c r="J173" s="116">
        <f t="shared" si="18"/>
        <v>0</v>
      </c>
      <c r="K173" s="55"/>
    </row>
    <row r="174" spans="2:11" x14ac:dyDescent="0.25">
      <c r="B174" s="169" t="s">
        <v>27</v>
      </c>
      <c r="C174" s="170"/>
      <c r="D174" s="186"/>
      <c r="E174" s="167"/>
      <c r="F174" s="171"/>
      <c r="G174" s="113" t="s">
        <v>12</v>
      </c>
      <c r="H174" s="110">
        <f t="shared" si="23"/>
        <v>0</v>
      </c>
      <c r="I174" s="114"/>
      <c r="J174" s="117">
        <f t="shared" si="18"/>
        <v>0</v>
      </c>
      <c r="K174" s="12"/>
    </row>
    <row r="175" spans="2:11" x14ac:dyDescent="0.25">
      <c r="B175" s="234" t="s">
        <v>100</v>
      </c>
      <c r="C175" s="234"/>
      <c r="D175" s="235"/>
      <c r="E175" s="239"/>
      <c r="F175" s="237"/>
      <c r="G175" s="234"/>
      <c r="H175" s="237"/>
      <c r="I175" s="238"/>
      <c r="J175" s="237"/>
      <c r="K175" s="55"/>
    </row>
    <row r="176" spans="2:11" x14ac:dyDescent="0.25">
      <c r="B176" s="94" t="s">
        <v>101</v>
      </c>
      <c r="C176" s="94"/>
      <c r="D176" s="181"/>
      <c r="E176" s="135" t="s">
        <v>22</v>
      </c>
      <c r="F176" s="199">
        <v>90</v>
      </c>
      <c r="G176" s="109" t="s">
        <v>12</v>
      </c>
      <c r="H176" s="110">
        <f>ROUND(D176*F176,3)</f>
        <v>0</v>
      </c>
      <c r="I176" s="163"/>
      <c r="J176" s="116">
        <f t="shared" si="18"/>
        <v>0</v>
      </c>
      <c r="K176" s="55"/>
    </row>
    <row r="177" spans="2:11" x14ac:dyDescent="0.25">
      <c r="B177" s="94" t="s">
        <v>102</v>
      </c>
      <c r="C177" s="94"/>
      <c r="D177" s="181"/>
      <c r="E177" s="134" t="s">
        <v>18</v>
      </c>
      <c r="F177" s="199">
        <v>6136</v>
      </c>
      <c r="G177" s="109" t="s">
        <v>12</v>
      </c>
      <c r="H177" s="110">
        <f t="shared" ref="H177:H181" si="24">ROUND(D177*F177,3)</f>
        <v>0</v>
      </c>
      <c r="I177" s="163"/>
      <c r="J177" s="116">
        <f t="shared" si="18"/>
        <v>0</v>
      </c>
      <c r="K177" s="55"/>
    </row>
    <row r="178" spans="2:11" x14ac:dyDescent="0.25">
      <c r="B178" s="94" t="s">
        <v>103</v>
      </c>
      <c r="C178" s="94"/>
      <c r="D178" s="181"/>
      <c r="E178" s="134" t="s">
        <v>18</v>
      </c>
      <c r="F178" s="199">
        <v>1962</v>
      </c>
      <c r="G178" s="109" t="s">
        <v>12</v>
      </c>
      <c r="H178" s="110">
        <f t="shared" si="24"/>
        <v>0</v>
      </c>
      <c r="I178" s="163"/>
      <c r="J178" s="116">
        <f t="shared" si="18"/>
        <v>0</v>
      </c>
      <c r="K178" s="55"/>
    </row>
    <row r="179" spans="2:11" ht="15" customHeight="1" x14ac:dyDescent="0.25">
      <c r="B179" s="94" t="s">
        <v>104</v>
      </c>
      <c r="C179" s="94"/>
      <c r="D179" s="181"/>
      <c r="E179" s="132" t="s">
        <v>18</v>
      </c>
      <c r="F179" s="173"/>
      <c r="G179" s="109" t="s">
        <v>12</v>
      </c>
      <c r="H179" s="110">
        <f t="shared" si="24"/>
        <v>0</v>
      </c>
      <c r="I179" s="163"/>
      <c r="J179" s="116">
        <f t="shared" si="18"/>
        <v>0</v>
      </c>
      <c r="K179" s="57"/>
    </row>
    <row r="180" spans="2:11" x14ac:dyDescent="0.25">
      <c r="B180" s="152"/>
      <c r="C180" s="152"/>
      <c r="D180" s="181"/>
      <c r="E180" s="160"/>
      <c r="F180" s="161"/>
      <c r="G180" s="109" t="s">
        <v>12</v>
      </c>
      <c r="H180" s="110">
        <f t="shared" si="24"/>
        <v>0</v>
      </c>
      <c r="I180" s="163"/>
      <c r="J180" s="116">
        <f t="shared" si="18"/>
        <v>0</v>
      </c>
      <c r="K180" s="48"/>
    </row>
    <row r="181" spans="2:11" x14ac:dyDescent="0.25">
      <c r="B181" s="169" t="s">
        <v>27</v>
      </c>
      <c r="C181" s="170"/>
      <c r="D181" s="186"/>
      <c r="E181" s="167"/>
      <c r="F181" s="171"/>
      <c r="G181" s="113" t="s">
        <v>12</v>
      </c>
      <c r="H181" s="110">
        <f t="shared" si="24"/>
        <v>0</v>
      </c>
      <c r="I181" s="164"/>
      <c r="J181" s="117">
        <f t="shared" si="18"/>
        <v>0</v>
      </c>
      <c r="K181" s="53"/>
    </row>
    <row r="182" spans="2:11" x14ac:dyDescent="0.25">
      <c r="B182" s="234" t="s">
        <v>137</v>
      </c>
      <c r="C182" s="234"/>
      <c r="D182" s="240"/>
      <c r="E182" s="241" t="s">
        <v>138</v>
      </c>
      <c r="F182" s="237"/>
      <c r="G182" s="234"/>
      <c r="H182" s="237"/>
      <c r="I182" s="238"/>
      <c r="J182" s="237"/>
      <c r="K182" s="58"/>
    </row>
    <row r="183" spans="2:11" x14ac:dyDescent="0.25">
      <c r="B183" s="159" t="s">
        <v>224</v>
      </c>
      <c r="C183" s="159"/>
      <c r="D183" s="181">
        <v>55</v>
      </c>
      <c r="E183" s="108" t="s">
        <v>18</v>
      </c>
      <c r="F183" s="165">
        <v>325</v>
      </c>
      <c r="G183" s="109" t="s">
        <v>12</v>
      </c>
      <c r="H183" s="110">
        <f>ROUND(D183*F183,3)</f>
        <v>17875</v>
      </c>
      <c r="I183" s="163"/>
      <c r="J183" s="116">
        <f t="shared" si="18"/>
        <v>17875</v>
      </c>
      <c r="K183" s="58"/>
    </row>
    <row r="184" spans="2:11" x14ac:dyDescent="0.25">
      <c r="B184" s="159" t="s">
        <v>225</v>
      </c>
      <c r="C184" s="159"/>
      <c r="D184" s="181">
        <v>64</v>
      </c>
      <c r="E184" s="108" t="s">
        <v>18</v>
      </c>
      <c r="F184" s="165">
        <v>425</v>
      </c>
      <c r="G184" s="109" t="s">
        <v>12</v>
      </c>
      <c r="H184" s="110">
        <f t="shared" ref="H184:H188" si="25">ROUND(D184*F184,3)</f>
        <v>27200</v>
      </c>
      <c r="I184" s="163"/>
      <c r="J184" s="116">
        <f t="shared" si="18"/>
        <v>27200</v>
      </c>
      <c r="K184" s="58"/>
    </row>
    <row r="185" spans="2:11" x14ac:dyDescent="0.25">
      <c r="B185" s="159" t="s">
        <v>226</v>
      </c>
      <c r="C185" s="159"/>
      <c r="D185" s="181">
        <v>382</v>
      </c>
      <c r="E185" s="108" t="s">
        <v>18</v>
      </c>
      <c r="F185" s="165">
        <v>34</v>
      </c>
      <c r="G185" s="109" t="s">
        <v>12</v>
      </c>
      <c r="H185" s="110">
        <f t="shared" si="25"/>
        <v>12988</v>
      </c>
      <c r="I185" s="163"/>
      <c r="J185" s="116">
        <f t="shared" si="18"/>
        <v>12988</v>
      </c>
      <c r="K185" s="16"/>
    </row>
    <row r="186" spans="2:11" x14ac:dyDescent="0.25">
      <c r="B186" s="159" t="s">
        <v>229</v>
      </c>
      <c r="C186" s="159"/>
      <c r="D186" s="181">
        <v>1</v>
      </c>
      <c r="E186" s="108" t="s">
        <v>32</v>
      </c>
      <c r="F186" s="165">
        <v>43500</v>
      </c>
      <c r="G186" s="109" t="s">
        <v>12</v>
      </c>
      <c r="H186" s="110">
        <f t="shared" ref="H186" si="26">ROUND(D186*F186,3)</f>
        <v>43500</v>
      </c>
      <c r="I186" s="163"/>
      <c r="J186" s="116">
        <f t="shared" ref="J186" si="27">H186*(1-I186)</f>
        <v>43500</v>
      </c>
      <c r="K186" s="16"/>
    </row>
    <row r="187" spans="2:11" x14ac:dyDescent="0.25">
      <c r="B187" s="159" t="s">
        <v>228</v>
      </c>
      <c r="C187" s="159"/>
      <c r="D187" s="181">
        <v>68225</v>
      </c>
      <c r="E187" s="108" t="s">
        <v>39</v>
      </c>
      <c r="F187" s="165">
        <v>0.56000000000000005</v>
      </c>
      <c r="G187" s="109" t="s">
        <v>12</v>
      </c>
      <c r="H187" s="110">
        <f t="shared" si="25"/>
        <v>38206</v>
      </c>
      <c r="I187" s="163"/>
      <c r="J187" s="116">
        <f t="shared" si="18"/>
        <v>38206</v>
      </c>
      <c r="K187" s="16"/>
    </row>
    <row r="188" spans="2:11" x14ac:dyDescent="0.25">
      <c r="B188" s="159" t="s">
        <v>227</v>
      </c>
      <c r="C188" s="159"/>
      <c r="D188" s="181">
        <v>1</v>
      </c>
      <c r="E188" s="108" t="s">
        <v>32</v>
      </c>
      <c r="F188" s="165">
        <v>35500</v>
      </c>
      <c r="G188" s="109" t="s">
        <v>12</v>
      </c>
      <c r="H188" s="110">
        <f t="shared" si="25"/>
        <v>35500</v>
      </c>
      <c r="I188" s="163"/>
      <c r="J188" s="116">
        <f t="shared" si="18"/>
        <v>35500</v>
      </c>
      <c r="K188" s="16"/>
    </row>
    <row r="189" spans="2:11" ht="15.75" x14ac:dyDescent="0.25">
      <c r="B189" s="428" t="s">
        <v>147</v>
      </c>
      <c r="C189" s="429"/>
      <c r="D189" s="430" t="s">
        <v>105</v>
      </c>
      <c r="E189" s="430"/>
      <c r="F189" s="430"/>
      <c r="G189" s="242" t="s">
        <v>12</v>
      </c>
      <c r="H189" s="243">
        <f>SUM(H152:H188)</f>
        <v>884898</v>
      </c>
      <c r="I189" s="244"/>
      <c r="J189" s="245">
        <f>SUM(J152:J188)</f>
        <v>884898</v>
      </c>
      <c r="K189" s="16"/>
    </row>
    <row r="190" spans="2:11" x14ac:dyDescent="0.25">
      <c r="B190" s="69"/>
      <c r="C190" s="70"/>
      <c r="D190" s="76"/>
      <c r="E190" s="30"/>
      <c r="F190" s="71"/>
      <c r="G190" s="30"/>
      <c r="H190" s="35"/>
      <c r="I190" s="17"/>
      <c r="J190" s="61"/>
      <c r="K190" s="59"/>
    </row>
    <row r="191" spans="2:11" x14ac:dyDescent="0.25">
      <c r="B191" s="246" t="s">
        <v>140</v>
      </c>
      <c r="C191" s="247"/>
      <c r="D191" s="248"/>
      <c r="E191" s="249" t="s">
        <v>0</v>
      </c>
      <c r="F191" s="66"/>
      <c r="G191" s="254" t="s">
        <v>12</v>
      </c>
      <c r="H191" s="255">
        <f>ROUND(F191,3)</f>
        <v>0</v>
      </c>
      <c r="I191" s="256"/>
      <c r="J191" s="257">
        <f>H191</f>
        <v>0</v>
      </c>
      <c r="K191" s="16"/>
    </row>
    <row r="192" spans="2:11" x14ac:dyDescent="0.25">
      <c r="B192" s="250" t="s">
        <v>153</v>
      </c>
      <c r="C192" s="251"/>
      <c r="D192" s="252"/>
      <c r="E192" s="253" t="s">
        <v>32</v>
      </c>
      <c r="F192" s="67"/>
      <c r="G192" s="258" t="s">
        <v>12</v>
      </c>
      <c r="H192" s="255">
        <f>ROUND(F192,3)</f>
        <v>0</v>
      </c>
      <c r="I192" s="256"/>
      <c r="J192" s="259">
        <f>H192</f>
        <v>0</v>
      </c>
      <c r="K192" s="16"/>
    </row>
    <row r="193" spans="2:11" x14ac:dyDescent="0.25">
      <c r="B193" s="260"/>
      <c r="C193" s="261"/>
      <c r="D193" s="262"/>
      <c r="E193" s="263"/>
      <c r="F193" s="264"/>
      <c r="G193" s="265"/>
      <c r="H193" s="266"/>
      <c r="I193" s="256"/>
      <c r="J193" s="267"/>
      <c r="K193" s="16"/>
    </row>
    <row r="194" spans="2:11" ht="16.5" thickBot="1" x14ac:dyDescent="0.3">
      <c r="B194" s="268"/>
      <c r="C194" s="269"/>
      <c r="D194" s="270"/>
      <c r="E194" s="263"/>
      <c r="F194" s="271"/>
      <c r="G194" s="272"/>
      <c r="H194" s="271"/>
      <c r="I194" s="273" t="s">
        <v>106</v>
      </c>
      <c r="J194" s="274">
        <f>SUM(H47,H148,H189,H191,H192)</f>
        <v>1021270.29</v>
      </c>
      <c r="K194" s="16"/>
    </row>
    <row r="195" spans="2:11" x14ac:dyDescent="0.25">
      <c r="B195" s="275"/>
      <c r="C195" s="276"/>
      <c r="D195" s="270"/>
      <c r="E195" s="263"/>
      <c r="F195" s="271"/>
      <c r="G195" s="272"/>
      <c r="H195" s="277"/>
      <c r="I195" s="278" t="s">
        <v>141</v>
      </c>
      <c r="J195" s="279"/>
      <c r="K195" s="52"/>
    </row>
    <row r="196" spans="2:11" x14ac:dyDescent="0.25">
      <c r="B196" s="275"/>
      <c r="C196" s="276"/>
      <c r="D196" s="270"/>
      <c r="E196" s="263"/>
      <c r="F196" s="280"/>
      <c r="G196" s="272"/>
      <c r="H196" s="277"/>
      <c r="I196" s="281"/>
      <c r="J196" s="279"/>
      <c r="K196" s="52"/>
    </row>
    <row r="197" spans="2:11" ht="15" customHeight="1" thickBot="1" x14ac:dyDescent="0.3">
      <c r="B197" s="275"/>
      <c r="C197" s="276"/>
      <c r="D197" s="270"/>
      <c r="E197" s="263"/>
      <c r="F197" s="271"/>
      <c r="G197" s="272"/>
      <c r="H197" s="277"/>
      <c r="I197" s="273" t="s">
        <v>113</v>
      </c>
      <c r="J197" s="282">
        <f>SUM(J47,J148,J189,J191,J192)</f>
        <v>1021270.29</v>
      </c>
      <c r="K197" s="50"/>
    </row>
    <row r="198" spans="2:11" ht="15.75" thickTop="1" x14ac:dyDescent="0.25">
      <c r="B198" s="275"/>
      <c r="C198" s="276"/>
      <c r="D198" s="270"/>
      <c r="E198" s="263"/>
      <c r="F198" s="271"/>
      <c r="G198" s="272"/>
      <c r="H198" s="277"/>
      <c r="I198" s="278" t="s">
        <v>142</v>
      </c>
      <c r="J198" s="279"/>
      <c r="K198" s="51"/>
    </row>
    <row r="199" spans="2:11" x14ac:dyDescent="0.25">
      <c r="B199" s="275"/>
      <c r="C199" s="276"/>
      <c r="D199" s="270"/>
      <c r="E199" s="263"/>
      <c r="F199" s="280"/>
      <c r="G199" s="272"/>
      <c r="H199" s="277"/>
      <c r="I199" s="281"/>
      <c r="J199" s="279"/>
      <c r="K199" s="14"/>
    </row>
    <row r="200" spans="2:11" ht="16.5" thickBot="1" x14ac:dyDescent="0.3">
      <c r="B200" s="275"/>
      <c r="C200" s="276"/>
      <c r="D200" s="270"/>
      <c r="E200" s="263"/>
      <c r="F200" s="271"/>
      <c r="G200" s="272"/>
      <c r="H200" s="277"/>
      <c r="I200" s="273" t="s">
        <v>107</v>
      </c>
      <c r="J200" s="283">
        <f>SUM(H13:H27,H148)*0.2</f>
        <v>16952.268</v>
      </c>
      <c r="K200" s="60"/>
    </row>
    <row r="201" spans="2:11" ht="15.75" thickTop="1" x14ac:dyDescent="0.25">
      <c r="B201" s="275"/>
      <c r="C201" s="276"/>
      <c r="D201" s="270"/>
      <c r="E201" s="263"/>
      <c r="F201" s="271"/>
      <c r="G201" s="272"/>
      <c r="H201" s="277"/>
      <c r="I201" s="278" t="s">
        <v>108</v>
      </c>
      <c r="J201" s="279"/>
      <c r="K201" s="60"/>
    </row>
    <row r="202" spans="2:11" x14ac:dyDescent="0.25">
      <c r="B202" s="284"/>
      <c r="C202" s="285"/>
      <c r="D202" s="286"/>
      <c r="E202" s="287"/>
      <c r="F202" s="288"/>
      <c r="G202" s="289"/>
      <c r="H202" s="290"/>
      <c r="I202" s="291"/>
      <c r="J202" s="292"/>
      <c r="K202" s="14"/>
    </row>
    <row r="203" spans="2:11" x14ac:dyDescent="0.25">
      <c r="B203" s="15"/>
      <c r="C203" s="15"/>
      <c r="D203" s="77"/>
      <c r="E203" s="9"/>
      <c r="F203" s="34"/>
      <c r="G203" s="10"/>
      <c r="H203" s="36"/>
      <c r="I203" s="8"/>
      <c r="J203" s="45"/>
      <c r="K203" s="11"/>
    </row>
    <row r="204" spans="2:11" x14ac:dyDescent="0.25">
      <c r="B204" s="431" t="s">
        <v>109</v>
      </c>
      <c r="C204" s="432"/>
      <c r="D204" s="432"/>
      <c r="E204" s="435"/>
      <c r="F204" s="294"/>
      <c r="G204" s="293"/>
      <c r="H204" s="294"/>
      <c r="I204" s="295"/>
      <c r="J204" s="296"/>
      <c r="K204" s="47"/>
    </row>
    <row r="205" spans="2:11" x14ac:dyDescent="0.25">
      <c r="B205" s="433"/>
      <c r="C205" s="434"/>
      <c r="D205" s="434"/>
      <c r="E205" s="436"/>
      <c r="F205" s="298"/>
      <c r="G205" s="297"/>
      <c r="H205" s="298"/>
      <c r="I205" s="299"/>
      <c r="J205" s="300"/>
      <c r="K205" s="60"/>
    </row>
    <row r="206" spans="2:11" x14ac:dyDescent="0.25">
      <c r="B206" s="416" t="s">
        <v>144</v>
      </c>
      <c r="C206" s="417"/>
      <c r="D206" s="417"/>
      <c r="E206" s="417"/>
      <c r="F206" s="417"/>
      <c r="G206" s="417"/>
      <c r="H206" s="417"/>
      <c r="I206" s="417"/>
      <c r="J206" s="418"/>
      <c r="K206" s="11"/>
    </row>
    <row r="207" spans="2:11" x14ac:dyDescent="0.25">
      <c r="B207" s="416"/>
      <c r="C207" s="417"/>
      <c r="D207" s="417"/>
      <c r="E207" s="417"/>
      <c r="F207" s="417"/>
      <c r="G207" s="417"/>
      <c r="H207" s="417"/>
      <c r="I207" s="417"/>
      <c r="J207" s="418"/>
      <c r="K207" s="11"/>
    </row>
    <row r="208" spans="2:11" x14ac:dyDescent="0.25">
      <c r="B208" s="268"/>
      <c r="C208" s="269"/>
      <c r="D208" s="301"/>
      <c r="E208" s="14"/>
      <c r="F208" s="33"/>
      <c r="G208" s="14"/>
      <c r="H208" s="33"/>
      <c r="I208" s="14"/>
      <c r="J208" s="62"/>
      <c r="K208" s="60"/>
    </row>
    <row r="209" spans="2:11" x14ac:dyDescent="0.25">
      <c r="B209" s="268"/>
      <c r="C209" s="269"/>
      <c r="D209" s="302"/>
      <c r="E209" s="28"/>
      <c r="F209" s="36"/>
      <c r="G209" s="11"/>
      <c r="H209" s="36"/>
      <c r="I209" s="8"/>
      <c r="J209" s="63"/>
      <c r="K209" s="11"/>
    </row>
    <row r="210" spans="2:11" x14ac:dyDescent="0.25">
      <c r="B210" s="268"/>
      <c r="C210" s="269"/>
      <c r="D210" s="302"/>
      <c r="E210" s="28"/>
      <c r="F210" s="36"/>
      <c r="G210" s="11"/>
      <c r="H210" s="36"/>
      <c r="I210" s="8"/>
      <c r="J210" s="63"/>
      <c r="K210" s="60"/>
    </row>
    <row r="211" spans="2:11" x14ac:dyDescent="0.25">
      <c r="B211" s="268"/>
      <c r="C211" s="269"/>
      <c r="D211" s="301"/>
      <c r="E211" s="14"/>
      <c r="F211" s="33"/>
      <c r="G211" s="14"/>
      <c r="H211" s="33"/>
      <c r="I211" s="14"/>
      <c r="J211" s="62"/>
      <c r="K211" s="11"/>
    </row>
    <row r="212" spans="2:11" x14ac:dyDescent="0.25">
      <c r="B212" s="409"/>
      <c r="C212" s="410"/>
      <c r="D212" s="410"/>
      <c r="E212" s="11"/>
      <c r="F212" s="407"/>
      <c r="G212" s="407"/>
      <c r="H212" s="407"/>
      <c r="I212" s="407"/>
      <c r="J212" s="408"/>
      <c r="K212" s="49"/>
    </row>
    <row r="213" spans="2:11" x14ac:dyDescent="0.25">
      <c r="B213" s="303" t="s">
        <v>110</v>
      </c>
      <c r="C213" s="304"/>
      <c r="D213" s="302"/>
      <c r="E213" s="20"/>
      <c r="F213" s="36"/>
      <c r="G213" s="19"/>
      <c r="H213" s="36"/>
      <c r="I213" s="8"/>
      <c r="J213" s="63"/>
      <c r="K213" s="49"/>
    </row>
    <row r="214" spans="2:11" x14ac:dyDescent="0.25">
      <c r="B214" s="268"/>
      <c r="C214" s="269"/>
      <c r="D214" s="302"/>
      <c r="E214" s="28"/>
      <c r="F214" s="36"/>
      <c r="G214" s="11"/>
      <c r="H214" s="36"/>
      <c r="I214" s="8"/>
      <c r="J214" s="63"/>
    </row>
    <row r="215" spans="2:11" x14ac:dyDescent="0.25">
      <c r="B215" s="305"/>
      <c r="C215" s="306"/>
      <c r="D215" s="301"/>
      <c r="E215" s="11"/>
      <c r="F215" s="11"/>
      <c r="G215" s="11"/>
      <c r="H215" s="11"/>
      <c r="I215" s="11"/>
      <c r="J215" s="18"/>
    </row>
    <row r="216" spans="2:11" x14ac:dyDescent="0.25">
      <c r="B216" s="409"/>
      <c r="C216" s="410"/>
      <c r="D216" s="410"/>
      <c r="E216" s="11"/>
      <c r="F216" s="405"/>
      <c r="G216" s="405"/>
      <c r="H216" s="405"/>
      <c r="I216" s="405"/>
      <c r="J216" s="406"/>
    </row>
    <row r="217" spans="2:11" x14ac:dyDescent="0.25">
      <c r="B217" s="303" t="s">
        <v>111</v>
      </c>
      <c r="C217" s="306"/>
      <c r="D217" s="302"/>
      <c r="E217" s="28"/>
      <c r="F217" s="36" t="s">
        <v>3</v>
      </c>
      <c r="G217" s="11"/>
      <c r="H217" s="36"/>
      <c r="I217" s="8"/>
      <c r="J217" s="63"/>
    </row>
    <row r="218" spans="2:11" x14ac:dyDescent="0.25">
      <c r="B218" s="305"/>
      <c r="C218" s="306"/>
      <c r="D218" s="301"/>
      <c r="E218" s="11"/>
      <c r="F218" s="11"/>
      <c r="G218" s="11"/>
      <c r="H218" s="11"/>
      <c r="I218" s="11"/>
      <c r="J218" s="18"/>
    </row>
    <row r="219" spans="2:11" x14ac:dyDescent="0.25">
      <c r="B219" s="307"/>
      <c r="C219" s="308"/>
      <c r="D219" s="309"/>
      <c r="E219" s="28"/>
      <c r="F219" s="37"/>
      <c r="G219" s="28"/>
      <c r="H219" s="37"/>
      <c r="I219" s="21"/>
      <c r="J219" s="63"/>
    </row>
    <row r="220" spans="2:11" x14ac:dyDescent="0.25">
      <c r="B220" s="409"/>
      <c r="C220" s="410"/>
      <c r="D220" s="410"/>
      <c r="E220" s="11"/>
      <c r="F220" s="405"/>
      <c r="G220" s="405"/>
      <c r="H220" s="405"/>
      <c r="I220" s="405"/>
      <c r="J220" s="406"/>
    </row>
    <row r="221" spans="2:11" x14ac:dyDescent="0.25">
      <c r="B221" s="303" t="s">
        <v>134</v>
      </c>
      <c r="C221" s="306"/>
      <c r="D221" s="302"/>
      <c r="E221" s="22"/>
      <c r="F221" s="38" t="s">
        <v>3</v>
      </c>
      <c r="G221" s="23"/>
      <c r="H221" s="38"/>
      <c r="I221" s="24"/>
      <c r="J221" s="64"/>
    </row>
    <row r="222" spans="2:11" x14ac:dyDescent="0.25">
      <c r="B222" s="310"/>
      <c r="C222" s="311"/>
      <c r="D222" s="312"/>
      <c r="E222" s="25"/>
      <c r="F222" s="39"/>
      <c r="G222" s="26"/>
      <c r="H222" s="39"/>
      <c r="I222" s="27"/>
      <c r="J222" s="65"/>
    </row>
  </sheetData>
  <protectedRanges>
    <protectedRange sqref="B5:C6 F5:G6 I5:J6 F21:F22 B43:F45 B27 F27 D13:D42 I13:I47 D155 I155 D164 I164" name="Range1"/>
    <protectedRange sqref="F21:F22 F51 C57 F60 D51:D84 C82 F83 B85:F88 I51:I88 F27 D153:D154 I153:I154 D157:D158 I156:I158" name="Range2"/>
    <protectedRange sqref="F21:F22 F91 D91:D113 B116:F117 C114:D115 F114:F115 F118:F120 D118:D142 F139 B139:C139 D143:F143 B144:F147 I91:I148 F27 D161:D163 I161:I163" name="Range3"/>
    <protectedRange sqref="F21:F22 B152:F152 I152 B160:F160 I160 I167:I174 D167:D172 F172 B173:F174 D176:D179 F179 B180:F181 I176:I181 F191:F192 F27 B156:D156 B165:F165 I165 I183:I189 F183:F188 B183:D188" name="Range4"/>
  </protectedRanges>
  <mergeCells count="23">
    <mergeCell ref="B3:J3"/>
    <mergeCell ref="I8:J8"/>
    <mergeCell ref="B206:J207"/>
    <mergeCell ref="D148:F148"/>
    <mergeCell ref="B148:C148"/>
    <mergeCell ref="D47:F47"/>
    <mergeCell ref="B47:C47"/>
    <mergeCell ref="B48:J48"/>
    <mergeCell ref="B189:C189"/>
    <mergeCell ref="D189:F189"/>
    <mergeCell ref="B204:D205"/>
    <mergeCell ref="E204:E205"/>
    <mergeCell ref="B149:J149"/>
    <mergeCell ref="B5:C5"/>
    <mergeCell ref="F5:G5"/>
    <mergeCell ref="I5:J5"/>
    <mergeCell ref="B10:J10"/>
    <mergeCell ref="F220:J220"/>
    <mergeCell ref="F216:J216"/>
    <mergeCell ref="F212:J212"/>
    <mergeCell ref="B212:D212"/>
    <mergeCell ref="B216:D216"/>
    <mergeCell ref="B220:D220"/>
  </mergeCells>
  <pageMargins left="0.4" right="0.4" top="0.3" bottom="0.65" header="0.5" footer="0.5"/>
  <pageSetup scale="60" fitToHeight="0" orientation="portrait" r:id="rId1"/>
  <headerFooter alignWithMargins="0">
    <oddFooter>Page &amp;P of &amp;N</oddFooter>
  </headerFooter>
  <rowBreaks count="3" manualBreakCount="3">
    <brk id="85" max="10" man="1"/>
    <brk id="148" max="16383" man="1"/>
    <brk id="189" max="16383" man="1"/>
  </rowBreak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7" id="{89F71BEB-1F51-4109-804F-8D1BADAFE34C}">
            <x14:iconSet iconSet="3Symbols2" custom="1">
              <x14:cfvo type="percent">
                <xm:f>0</xm:f>
              </x14:cfvo>
              <x14:cfvo type="num">
                <xm:f>0</xm:f>
              </x14:cfvo>
              <x14:cfvo type="num">
                <xm:f>1000</xm:f>
              </x14:cfvo>
              <x14:cfIcon iconSet="NoIcons" iconId="0"/>
              <x14:cfIcon iconSet="NoIcons" iconId="0"/>
              <x14:cfIcon iconSet="3Symbols2" iconId="0"/>
            </x14:iconSet>
          </x14:cfRule>
          <xm:sqref>D13</xm:sqref>
        </x14:conditionalFormatting>
        <x14:conditionalFormatting xmlns:xm="http://schemas.microsoft.com/office/excel/2006/main">
          <x14:cfRule type="iconSet" priority="6" id="{F22F46E5-F46E-4F3D-A902-D17E47D504C5}">
            <x14:iconSet iconSet="3Symbols2" custom="1">
              <x14:cfvo type="percent">
                <xm:f>0</xm:f>
              </x14:cfvo>
              <x14:cfvo type="num">
                <xm:f>1000</xm:f>
              </x14:cfvo>
              <x14:cfvo type="num" gte="0">
                <xm:f>5000</xm:f>
              </x14:cfvo>
              <x14:cfIcon iconSet="3Symbols2" iconId="0"/>
              <x14:cfIcon iconSet="NoIcons" iconId="0"/>
              <x14:cfIcon iconSet="3Symbols2" iconId="0"/>
            </x14:iconSet>
          </x14:cfRule>
          <xm:sqref>D14</xm:sqref>
        </x14:conditionalFormatting>
        <x14:conditionalFormatting xmlns:xm="http://schemas.microsoft.com/office/excel/2006/main">
          <x14:cfRule type="iconSet" priority="5" id="{030216A8-E686-4A45-AE03-573F92A6105E}">
            <x14:iconSet iconSet="3Symbols2" custom="1">
              <x14:cfvo type="percent">
                <xm:f>0</xm:f>
              </x14:cfvo>
              <x14:cfvo type="num" gte="0">
                <xm:f>5000</xm:f>
              </x14:cfvo>
              <x14:cfvo type="num" gte="0">
                <xm:f>20000</xm:f>
              </x14:cfvo>
              <x14:cfIcon iconSet="3Symbols2" iconId="0"/>
              <x14:cfIcon iconSet="NoIcons" iconId="0"/>
              <x14:cfIcon iconSet="3Symbols2" iconId="0"/>
            </x14:iconSet>
          </x14:cfRule>
          <xm:sqref>D15</xm:sqref>
        </x14:conditionalFormatting>
        <x14:conditionalFormatting xmlns:xm="http://schemas.microsoft.com/office/excel/2006/main">
          <x14:cfRule type="iconSet" priority="4" id="{05DF64F0-DA9B-49B8-A607-9FAE40A7BE4A}">
            <x14:iconSet iconSet="3Symbols2" custom="1">
              <x14:cfvo type="percent">
                <xm:f>0</xm:f>
              </x14:cfvo>
              <x14:cfvo type="num" gte="0">
                <xm:f>20000</xm:f>
              </x14:cfvo>
              <x14:cfvo type="num" gte="0">
                <xm:f>50000</xm:f>
              </x14:cfvo>
              <x14:cfIcon iconSet="3Symbols2" iconId="0"/>
              <x14:cfIcon iconSet="NoIcons" iconId="0"/>
              <x14:cfIcon iconSet="3Symbols2" iconId="0"/>
            </x14:iconSet>
          </x14:cfRule>
          <xm:sqref>D16</xm:sqref>
        </x14:conditionalFormatting>
        <x14:conditionalFormatting xmlns:xm="http://schemas.microsoft.com/office/excel/2006/main">
          <x14:cfRule type="iconSet" priority="3" id="{EF6ECF2F-23A5-4691-993D-71D445ED24D5}">
            <x14:iconSet iconSet="3Symbols2" custom="1">
              <x14:cfvo type="percent">
                <xm:f>0</xm:f>
              </x14:cfvo>
              <x14:cfvo type="num" gte="0">
                <xm:f>50000</xm:f>
              </x14:cfvo>
              <x14:cfvo type="num" gte="0">
                <xm:f>200000</xm:f>
              </x14:cfvo>
              <x14:cfIcon iconSet="3Symbols2" iconId="0"/>
              <x14:cfIcon iconSet="NoIcons" iconId="0"/>
              <x14:cfIcon iconSet="3Symbols2" iconId="0"/>
            </x14:iconSet>
          </x14:cfRule>
          <xm:sqref>D17</xm:sqref>
        </x14:conditionalFormatting>
        <x14:conditionalFormatting xmlns:xm="http://schemas.microsoft.com/office/excel/2006/main">
          <x14:cfRule type="iconSet" priority="2" id="{E2A8CD0F-6605-4A15-A39D-FFF5E9029474}">
            <x14:iconSet iconSet="3Symbols2" custom="1">
              <x14:cfvo type="percent">
                <xm:f>0</xm:f>
              </x14:cfvo>
              <x14:cfvo type="num" gte="0">
                <xm:f>200000</xm:f>
              </x14:cfvo>
              <x14:cfvo type="num" gte="0">
                <xm:f>200000</xm:f>
              </x14:cfvo>
              <x14:cfIcon iconSet="3Symbols2" iconId="0"/>
              <x14:cfIcon iconSet="NoIcons" iconId="0"/>
              <x14:cfIcon iconSet="NoIcons" iconId="0"/>
            </x14:iconSet>
          </x14:cfRule>
          <xm:sqref>D18</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F7C755A349CD142B5A771F3EADF0DBD" ma:contentTypeVersion="13" ma:contentTypeDescription="Create a new document." ma:contentTypeScope="" ma:versionID="c0f03f5f00be909f60a6a40ec92280d4">
  <xsd:schema xmlns:xsd="http://www.w3.org/2001/XMLSchema" xmlns:xs="http://www.w3.org/2001/XMLSchema" xmlns:p="http://schemas.microsoft.com/office/2006/metadata/properties" xmlns:ns2="f0155456-b847-4570-b4bf-9b0553a92fc1" xmlns:ns3="8d9035d4-7e9e-4cac-a578-b4998d29c214" targetNamespace="http://schemas.microsoft.com/office/2006/metadata/properties" ma:root="true" ma:fieldsID="28ab18e30ce1144aaa8ab75cd5574ffc" ns2:_="" ns3:_="">
    <xsd:import namespace="f0155456-b847-4570-b4bf-9b0553a92fc1"/>
    <xsd:import namespace="8d9035d4-7e9e-4cac-a578-b4998d29c214"/>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155456-b847-4570-b4bf-9b0553a92fc1"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Image Tags" ma:readOnly="false" ma:fieldId="{5cf76f15-5ced-4ddc-b409-7134ff3c332f}" ma:taxonomyMulti="true" ma:sspId="4ce5e32d-3bef-461e-821b-735cb1530d81"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indexed="true" ma:internalName="MediaServiceLocation"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d9035d4-7e9e-4cac-a578-b4998d29c214"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3f8c74bf-f4a8-42b7-8973-51157c23c3e8}" ma:internalName="TaxCatchAll" ma:showField="CatchAllData" ma:web="8d9035d4-7e9e-4cac-a578-b4998d29c2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d9035d4-7e9e-4cac-a578-b4998d29c214" xsi:nil="true"/>
    <lcf76f155ced4ddcb4097134ff3c332f xmlns="f0155456-b847-4570-b4bf-9b0553a92fc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A28625D-6A63-48F9-8B50-A166AF81BD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0155456-b847-4570-b4bf-9b0553a92fc1"/>
    <ds:schemaRef ds:uri="8d9035d4-7e9e-4cac-a578-b4998d29c2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2938351-0B21-473F-A2F1-6ADC96375408}">
  <ds:schemaRefs>
    <ds:schemaRef ds:uri="http://schemas.microsoft.com/sharepoint/v3/contenttype/forms"/>
  </ds:schemaRefs>
</ds:datastoreItem>
</file>

<file path=customXml/itemProps3.xml><?xml version="1.0" encoding="utf-8"?>
<ds:datastoreItem xmlns:ds="http://schemas.openxmlformats.org/officeDocument/2006/customXml" ds:itemID="{8DC26DA2-1C78-4E89-A123-B480E64303BC}">
  <ds:schemaRefs>
    <ds:schemaRef ds:uri="http://schemas.microsoft.com/office/2006/metadata/properties"/>
    <ds:schemaRef ds:uri="http://schemas.microsoft.com/office/infopath/2007/PartnerControls"/>
    <ds:schemaRef ds:uri="8d9035d4-7e9e-4cac-a578-b4998d29c214"/>
    <ds:schemaRef ds:uri="f0155456-b847-4570-b4bf-9b0553a92fc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FAE</vt:lpstr>
      <vt:lpstr>FAE!Print_Titles</vt:lpstr>
      <vt:lpstr>Intro!Print_Titles</vt:lpstr>
    </vt:vector>
  </TitlesOfParts>
  <Company>El Paso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Gilbert LaForce</dc:creator>
  <cp:lastModifiedBy>greg gauthier</cp:lastModifiedBy>
  <cp:lastPrinted>2025-02-27T21:29:37Z</cp:lastPrinted>
  <dcterms:created xsi:type="dcterms:W3CDTF">2019-02-28T23:03:09Z</dcterms:created>
  <dcterms:modified xsi:type="dcterms:W3CDTF">2025-03-21T22:11:39Z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0x0101005F7C755A349CD142B5A771F3EADF0DBD</vt:lpwstr>
  </property>
  <property fmtid="{D5CDD505-2E9C-101B-9397-08002B2CF9AE}" pid="3" name="MediaServiceImageTags">
    <vt:lpwstr/>
  </property>
</Properties>
</file>