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mc:AlternateContent xmlns:mc="http://schemas.openxmlformats.org/markup-compatibility/2006">
    <mc:Choice Requires="x15">
      <x15ac:absPath xmlns:x15ac="http://schemas.microsoft.com/office/spreadsheetml/2010/11/ac" url="N:\118327\LETTERS\Final Plat Submittal\"/>
    </mc:Choice>
  </mc:AlternateContent>
  <xr:revisionPtr revIDLastSave="0" documentId="13_ncr:1_{B31B0E1B-3A8E-4660-AAE9-23E44291E068}" xr6:coauthVersionLast="47" xr6:coauthVersionMax="47" xr10:uidLastSave="{00000000-0000-0000-0000-000000000000}"/>
  <bookViews>
    <workbookView xWindow="-120" yWindow="-120" windowWidth="29040" windowHeight="15840" tabRatio="398" firstSheet="1" activeTab="1" xr2:uid="{00000000-000D-0000-FFFF-FFFF00000000}"/>
  </bookViews>
  <sheets>
    <sheet name="Intro" sheetId="3" r:id="rId1"/>
    <sheet name="FAE" sheetId="1" r:id="rId2"/>
  </sheets>
  <definedNames>
    <definedName name="_xlnm.Print_Titles" localSheetId="1">FAE!$3:$8</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3" i="1" l="1"/>
  <c r="H74" i="1"/>
  <c r="J74" i="1" s="1"/>
  <c r="H162" i="1" l="1"/>
  <c r="H161" i="1"/>
  <c r="H160" i="1"/>
  <c r="H153" i="1"/>
  <c r="H151" i="1"/>
  <c r="H128" i="1"/>
  <c r="H124" i="1"/>
  <c r="H120" i="1"/>
  <c r="H116" i="1"/>
  <c r="H112" i="1"/>
  <c r="H108" i="1"/>
  <c r="H100" i="1"/>
  <c r="H99" i="1"/>
  <c r="H96" i="1"/>
  <c r="H95" i="1"/>
  <c r="H92" i="1"/>
  <c r="H91" i="1"/>
  <c r="H88" i="1"/>
  <c r="H87" i="1"/>
  <c r="H84" i="1"/>
  <c r="H83" i="1"/>
  <c r="H42" i="1"/>
  <c r="H47" i="1"/>
  <c r="H48" i="1"/>
  <c r="H55" i="1"/>
  <c r="H56" i="1"/>
  <c r="H58" i="1"/>
  <c r="H63" i="1"/>
  <c r="H64" i="1"/>
  <c r="H66" i="1"/>
  <c r="H71" i="1"/>
  <c r="H72" i="1"/>
  <c r="H75" i="1"/>
  <c r="H33" i="1"/>
  <c r="H32" i="1"/>
  <c r="H31" i="1"/>
  <c r="H25" i="1"/>
  <c r="H24" i="1"/>
  <c r="H23" i="1"/>
  <c r="H22" i="1"/>
  <c r="H21" i="1"/>
  <c r="H20" i="1"/>
  <c r="H19" i="1"/>
  <c r="H18" i="1"/>
  <c r="H175" i="1"/>
  <c r="H174" i="1"/>
  <c r="H168" i="1"/>
  <c r="H169" i="1"/>
  <c r="H170" i="1"/>
  <c r="H171" i="1"/>
  <c r="H167" i="1"/>
  <c r="H163" i="1"/>
  <c r="H164" i="1"/>
  <c r="H165" i="1"/>
  <c r="H152" i="1"/>
  <c r="H154" i="1"/>
  <c r="H155" i="1"/>
  <c r="H156" i="1"/>
  <c r="H157" i="1"/>
  <c r="H158" i="1"/>
  <c r="H145" i="1"/>
  <c r="H146" i="1"/>
  <c r="H147" i="1"/>
  <c r="H148" i="1"/>
  <c r="H149" i="1"/>
  <c r="H144" i="1"/>
  <c r="H138" i="1"/>
  <c r="H139" i="1"/>
  <c r="H140" i="1"/>
  <c r="H141" i="1"/>
  <c r="H142" i="1"/>
  <c r="H137" i="1"/>
  <c r="H81" i="1"/>
  <c r="H82" i="1"/>
  <c r="H85" i="1"/>
  <c r="H86" i="1"/>
  <c r="H89" i="1"/>
  <c r="H90" i="1"/>
  <c r="H93" i="1"/>
  <c r="H94" i="1"/>
  <c r="H97" i="1"/>
  <c r="H98" i="1"/>
  <c r="H101" i="1"/>
  <c r="H102" i="1"/>
  <c r="H103" i="1"/>
  <c r="H104" i="1"/>
  <c r="H105" i="1"/>
  <c r="H106" i="1"/>
  <c r="H107" i="1"/>
  <c r="H109" i="1"/>
  <c r="H110" i="1"/>
  <c r="H111" i="1"/>
  <c r="H113" i="1"/>
  <c r="H114" i="1"/>
  <c r="H115" i="1"/>
  <c r="H117" i="1"/>
  <c r="H118" i="1"/>
  <c r="H119" i="1"/>
  <c r="H121" i="1"/>
  <c r="H122" i="1"/>
  <c r="H123" i="1"/>
  <c r="H125" i="1"/>
  <c r="H126" i="1"/>
  <c r="H127" i="1"/>
  <c r="H129" i="1"/>
  <c r="H130" i="1"/>
  <c r="H131" i="1"/>
  <c r="H132" i="1"/>
  <c r="H80" i="1"/>
  <c r="H43" i="1"/>
  <c r="H44" i="1"/>
  <c r="H45" i="1"/>
  <c r="H46" i="1"/>
  <c r="H49" i="1"/>
  <c r="H50" i="1"/>
  <c r="H51" i="1"/>
  <c r="H52" i="1"/>
  <c r="H53" i="1"/>
  <c r="H54" i="1"/>
  <c r="H57" i="1"/>
  <c r="H59" i="1"/>
  <c r="H60" i="1"/>
  <c r="H61" i="1"/>
  <c r="H62" i="1"/>
  <c r="H65" i="1"/>
  <c r="H67" i="1"/>
  <c r="H68" i="1"/>
  <c r="H69" i="1"/>
  <c r="H70" i="1"/>
  <c r="H73" i="1"/>
  <c r="H76" i="1"/>
  <c r="H77" i="1"/>
  <c r="H26" i="1"/>
  <c r="H27" i="1"/>
  <c r="H28" i="1"/>
  <c r="H29" i="1"/>
  <c r="H30" i="1"/>
  <c r="H34" i="1"/>
  <c r="H35" i="1"/>
  <c r="H36" i="1"/>
  <c r="H133" i="1" l="1"/>
  <c r="J26" i="1"/>
  <c r="J31" i="1"/>
  <c r="J28" i="1"/>
  <c r="H12" i="1"/>
  <c r="J12" i="1" s="1"/>
  <c r="H13" i="1"/>
  <c r="J13" i="1" s="1"/>
  <c r="H14" i="1"/>
  <c r="H15" i="1"/>
  <c r="H16" i="1"/>
  <c r="J16" i="1" s="1"/>
  <c r="H17" i="1"/>
  <c r="J17" i="1" s="1"/>
  <c r="J15" i="1" l="1"/>
  <c r="J14" i="1"/>
  <c r="H37" i="1"/>
  <c r="H38" i="1" s="1"/>
  <c r="J175" i="1"/>
  <c r="J174" i="1"/>
  <c r="J45" i="1" l="1"/>
  <c r="J168" i="1" l="1"/>
  <c r="J169" i="1"/>
  <c r="J170" i="1"/>
  <c r="J171" i="1"/>
  <c r="J167" i="1"/>
  <c r="J161" i="1"/>
  <c r="J162" i="1"/>
  <c r="J163" i="1"/>
  <c r="J164" i="1"/>
  <c r="J165" i="1"/>
  <c r="J160" i="1"/>
  <c r="J152" i="1"/>
  <c r="J153" i="1"/>
  <c r="J154" i="1"/>
  <c r="J155" i="1"/>
  <c r="J156" i="1"/>
  <c r="J157" i="1"/>
  <c r="J158" i="1"/>
  <c r="J151" i="1"/>
  <c r="J145" i="1"/>
  <c r="J146" i="1"/>
  <c r="J147" i="1"/>
  <c r="J148" i="1"/>
  <c r="J149" i="1"/>
  <c r="J144" i="1"/>
  <c r="J138" i="1"/>
  <c r="J139" i="1"/>
  <c r="J140" i="1"/>
  <c r="J141" i="1"/>
  <c r="J142"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29" i="1"/>
  <c r="J130" i="1"/>
  <c r="J131" i="1"/>
  <c r="J132" i="1"/>
  <c r="J80" i="1"/>
  <c r="J72" i="1"/>
  <c r="J48" i="1"/>
  <c r="J49" i="1"/>
  <c r="J50" i="1"/>
  <c r="J51" i="1"/>
  <c r="J52" i="1"/>
  <c r="J53" i="1"/>
  <c r="J54" i="1"/>
  <c r="J55" i="1"/>
  <c r="J56" i="1"/>
  <c r="J57" i="1"/>
  <c r="J58" i="1"/>
  <c r="J59" i="1"/>
  <c r="J60" i="1"/>
  <c r="J61" i="1"/>
  <c r="J62" i="1"/>
  <c r="J63" i="1"/>
  <c r="J64" i="1"/>
  <c r="J65" i="1"/>
  <c r="J66" i="1"/>
  <c r="J67" i="1"/>
  <c r="J68" i="1"/>
  <c r="J69" i="1"/>
  <c r="J70" i="1"/>
  <c r="J71" i="1"/>
  <c r="J73" i="1"/>
  <c r="J75" i="1"/>
  <c r="J76" i="1"/>
  <c r="J77" i="1"/>
  <c r="J46" i="1"/>
  <c r="J47" i="1"/>
  <c r="J43" i="1"/>
  <c r="J18" i="1"/>
  <c r="J19" i="1"/>
  <c r="J20" i="1"/>
  <c r="J23" i="1"/>
  <c r="J21" i="1"/>
  <c r="J24" i="1"/>
  <c r="J25" i="1"/>
  <c r="J27" i="1"/>
  <c r="J29" i="1"/>
  <c r="J30" i="1"/>
  <c r="J32" i="1"/>
  <c r="J33" i="1"/>
  <c r="J34" i="1"/>
  <c r="J35" i="1"/>
  <c r="J42" i="1" l="1"/>
  <c r="J183" i="1"/>
  <c r="J36" i="1"/>
  <c r="J22" i="1"/>
  <c r="H172" i="1"/>
  <c r="J137" i="1"/>
  <c r="J172" i="1" s="1"/>
  <c r="J44" i="1"/>
  <c r="J177" i="1" l="1"/>
  <c r="J133" i="1"/>
  <c r="J37" i="1"/>
  <c r="J38" i="1" s="1"/>
  <c r="J180" i="1" l="1"/>
</calcChain>
</file>

<file path=xl/sharedStrings.xml><?xml version="1.0" encoding="utf-8"?>
<sst xmlns="http://schemas.openxmlformats.org/spreadsheetml/2006/main" count="589" uniqueCount="221">
  <si>
    <t xml:space="preserve"> </t>
  </si>
  <si>
    <t>(with pre-plat construction)</t>
  </si>
  <si>
    <t>PROJECT INFORMATION</t>
  </si>
  <si>
    <t>Project Name</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</si>
  <si>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</si>
  <si>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</si>
  <si>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</si>
  <si>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</si>
  <si>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</si>
  <si>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</si>
  <si>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</si>
  <si>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</si>
  <si>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</si>
  <si>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</si>
  <si>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</si>
  <si>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</si>
  <si>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</si>
  <si>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</si>
  <si>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</si>
  <si>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</si>
  <si>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</si>
  <si>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</si>
  <si>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</si>
  <si>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</si>
  <si>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</si>
  <si>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</si>
  <si>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</si>
  <si>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</si>
  <si>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</si>
  <si>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</si>
  <si>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</si>
  <si>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</si>
  <si>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</si>
  <si>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</si>
  <si>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</si>
  <si>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</si>
  <si>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</si>
  <si>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</si>
  <si>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</si>
  <si>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</si>
  <si>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</si>
  <si>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</si>
  <si>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</si>
  <si>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</si>
  <si>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</si>
  <si>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</si>
  <si>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</si>
  <si>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</si>
  <si>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</si>
  <si>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</si>
  <si>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</si>
  <si>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</si>
  <si>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</si>
  <si>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</si>
  <si>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</si>
  <si>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</si>
  <si>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</si>
  <si>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</si>
  <si>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</si>
  <si>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</si>
  <si>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</si>
  <si>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</si>
  <si>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</si>
  <si>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</si>
  <si>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</si>
  <si>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</si>
  <si>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</si>
  <si>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</si>
  <si>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</si>
  <si>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</si>
  <si>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</si>
  <si>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</si>
  <si>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</si>
  <si>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</si>
  <si>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</si>
  <si>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</si>
  <si>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</si>
  <si>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</si>
  <si>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</si>
  <si>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</si>
  <si>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</si>
  <si>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</si>
  <si>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</si>
  <si>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</si>
  <si>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</si>
  <si>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</si>
  <si>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</si>
  <si>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</si>
  <si>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</si>
  <si>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</si>
  <si>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</si>
  <si>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</si>
  <si>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</si>
  <si>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</si>
  <si>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</si>
  <si>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</si>
  <si>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</si>
  <si>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</si>
  <si>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</si>
  <si>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</si>
  <si>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</si>
  <si>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</si>
  <si>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</si>
  <si>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</si>
  <si>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</si>
  <si>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</si>
  <si>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</si>
  <si>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</si>
  <si>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</si>
  <si>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</si>
  <si>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</si>
  <si>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</si>
  <si>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</si>
  <si>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</si>
  <si>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</si>
  <si>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</si>
  <si>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</si>
  <si>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</si>
  <si>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</si>
  <si>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</si>
  <si>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</si>
  <si>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</si>
  <si>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</si>
  <si>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</si>
  <si>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</si>
  <si>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</si>
  <si>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</si>
  <si>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</si>
  <si>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</si>
  <si>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</si>
  <si>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</si>
  <si>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</si>
  <si>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</si>
  <si>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</si>
  <si>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</si>
  <si>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</si>
  <si>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</si>
  <si>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</si>
  <si>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</si>
  <si>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</si>
  <si>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</si>
  <si>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</si>
  <si>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</si>
  <si>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</si>
  <si>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</si>
  <si>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</si>
  <si>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</si>
  <si>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</si>
  <si>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</si>
  <si>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</si>
  <si>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</si>
  <si>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</si>
  <si>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</si>
  <si>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</si>
  <si>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</si>
  <si>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</si>
  <si>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</si>
  <si>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</si>
  <si>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</si>
  <si>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</si>
  <si>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</si>
  <si>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</si>
  <si>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</si>
  <si>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</si>
  <si>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</si>
  <si>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</si>
  <si>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</si>
  <si>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</si>
  <si>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</si>
  <si>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</si>
  <si>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</si>
  <si>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</si>
  <si>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</si>
  <si>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</si>
  <si>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</si>
  <si>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</si>
  <si>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</si>
  <si>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</si>
  <si>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</si>
  <si>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</si>
  <si>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</si>
  <si>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</si>
  <si>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</si>
  <si>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</si>
  <si>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</si>
  <si>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</si>
  <si>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</si>
  <si>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</si>
  <si>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</si>
  <si>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</si>
  <si>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</si>
  <si>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</si>
  <si>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</si>
  <si>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</si>
  <si>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</si>
  <si>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</si>
  <si>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</si>
  <si>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</si>
  <si>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</si>
  <si>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</si>
  <si>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</si>
  <si>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</si>
  <si>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</si>
  <si>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</si>
  <si>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</si>
  <si>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</si>
  <si>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</si>
  <si>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</si>
  <si>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</si>
  <si>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</si>
  <si>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</si>
  <si>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</si>
  <si>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Updated: 11/2024</t>
  </si>
  <si>
    <t>Survey Monumentation</t>
  </si>
  <si>
    <t>STERLING RANCH EAST FILING NO. 8</t>
  </si>
  <si>
    <t>Permanent Pond/BMP (See Cost Opinion in FDR)</t>
  </si>
  <si>
    <t>Tracts C, D, E, F, G, H and I</t>
  </si>
  <si>
    <t>Sound Wall adjacent to Briargate Pkwy.</t>
  </si>
  <si>
    <t>Retaining Wall adjacent to Briargate Pkwy.</t>
  </si>
  <si>
    <r>
      <t xml:space="preserve">Flared End Section (FES) RCP    Size =48"
</t>
    </r>
    <r>
      <rPr>
        <sz val="8"/>
        <color indexed="10"/>
        <rFont val="Arial"/>
        <family val="2"/>
      </rPr>
      <t>(unit cost = 6x pipe unit cost)</t>
    </r>
  </si>
  <si>
    <t>SF2526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</si>
</sst>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_([$$-409]* #,##0_);_([$$-409]* \(#,##0\);_([$$-409]* &quot;-&quot;??_);_(@_)"/>
    <numFmt numFmtId="169" formatCode=".##"/>
  </numFmts>
  <fonts count="31"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amily val="2"/>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98">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387">
    <xf numFmtId="0" fontId="0" fillId="0" borderId="0" xfId="0"/>
    <xf numFmtId="49" fontId="3" fillId="0" borderId="0" xfId="1" applyNumberFormat="1" applyFont="1" applyBorder="1" applyAlignment="1" applyProtection="1">
      <alignment horizontal="left"/>
      <protection locked="0"/>
    </xf>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49" fontId="4" fillId="0" borderId="0" xfId="1" applyNumberFormat="1" applyFont="1" applyBorder="1" applyAlignment="1" applyProtection="1">
      <alignment horizontal="center" vertical="center"/>
      <protection locked="0"/>
    </xf>
    <xf numFmtId="8" fontId="4" fillId="0" borderId="13" xfId="1" applyNumberFormat="1" applyFont="1" applyBorder="1" applyAlignment="1" applyProtection="1">
      <alignment vertical="center"/>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8" fontId="2" fillId="0" borderId="3" xfId="1" applyNumberFormat="1" applyFont="1" applyBorder="1" applyAlignment="1" applyProtection="1">
      <alignment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49" fontId="4" fillId="0" borderId="13" xfId="1" applyNumberFormat="1" applyFont="1" applyBorder="1" applyAlignment="1" applyProtection="1">
      <alignment vertical="center" wrapText="1"/>
      <protection locked="0"/>
    </xf>
    <xf numFmtId="49" fontId="4" fillId="0" borderId="2" xfId="1" applyNumberFormat="1" applyFont="1" applyBorder="1" applyAlignment="1" applyProtection="1">
      <alignment vertical="center" wrapText="1"/>
      <protection locked="0"/>
    </xf>
    <xf numFmtId="49" fontId="4" fillId="0" borderId="14" xfId="1" applyNumberFormat="1" applyFont="1" applyBorder="1" applyAlignment="1" applyProtection="1">
      <alignment horizontal="center" vertical="center" wrapText="1"/>
      <protection locked="0"/>
    </xf>
    <xf numFmtId="49" fontId="4" fillId="0" borderId="21" xfId="1" applyNumberFormat="1" applyFont="1" applyBorder="1" applyAlignment="1" applyProtection="1">
      <alignment horizontal="center" vertical="center" wrapText="1"/>
      <protection locked="0"/>
    </xf>
    <xf numFmtId="9" fontId="10" fillId="0" borderId="22" xfId="2" applyNumberFormat="1" applyFont="1" applyFill="1" applyBorder="1" applyAlignment="1" applyProtection="1">
      <alignment horizontal="center" vertical="center" wrapText="1"/>
      <protection locked="0"/>
    </xf>
    <xf numFmtId="0" fontId="6" fillId="0" borderId="6" xfId="6" quotePrefix="1" applyFont="1" applyBorder="1" applyProtection="1">
      <protection locked="0"/>
    </xf>
    <xf numFmtId="0" fontId="6" fillId="0" borderId="1" xfId="6" quotePrefix="1" applyFont="1" applyBorder="1" applyProtection="1">
      <protection locked="0"/>
    </xf>
    <xf numFmtId="0" fontId="6" fillId="0" borderId="1" xfId="6" quotePrefix="1" applyFont="1" applyBorder="1" applyAlignment="1" applyProtection="1">
      <alignment horizont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7" xfId="6" applyFont="1" applyBorder="1" applyProtection="1">
      <protection locked="0"/>
    </xf>
    <xf numFmtId="0" fontId="5" fillId="0" borderId="0" xfId="6" applyFont="1" applyProtection="1">
      <protection locked="0"/>
    </xf>
    <xf numFmtId="9" fontId="1" fillId="0" borderId="0" xfId="1" applyNumberFormat="1" applyFont="1" applyBorder="1" applyAlignment="1" applyProtection="1">
      <alignment horizontal="right" vertical="center"/>
      <protection locked="0"/>
    </xf>
    <xf numFmtId="3" fontId="2" fillId="0" borderId="7" xfId="1" applyFont="1" applyBorder="1" applyAlignment="1" applyProtection="1">
      <alignment vertical="center"/>
      <protection locked="0"/>
    </xf>
    <xf numFmtId="3" fontId="2" fillId="0" borderId="0" xfId="1" applyFont="1" applyBorder="1" applyAlignment="1" applyProtection="1">
      <alignment vertical="center"/>
      <protection locked="0"/>
    </xf>
    <xf numFmtId="9" fontId="9" fillId="0" borderId="0" xfId="2" applyNumberFormat="1" applyFont="1" applyFill="1" applyBorder="1" applyAlignment="1" applyProtection="1">
      <alignment horizontal="right"/>
      <protection locked="0"/>
    </xf>
    <xf numFmtId="0" fontId="1" fillId="0" borderId="7" xfId="6" applyBorder="1" applyProtection="1">
      <protection locked="0"/>
    </xf>
    <xf numFmtId="0" fontId="1" fillId="0" borderId="0" xfId="6" applyProtection="1">
      <protection locked="0"/>
    </xf>
    <xf numFmtId="9" fontId="1" fillId="0" borderId="0" xfId="2" applyNumberFormat="1" applyFont="1" applyFill="1" applyBorder="1" applyAlignment="1" applyProtection="1">
      <alignment horizontal="right"/>
      <protection locked="0"/>
    </xf>
    <xf numFmtId="0" fontId="1" fillId="0" borderId="8" xfId="6" applyBorder="1" applyProtection="1">
      <protection locked="0"/>
    </xf>
    <xf numFmtId="0" fontId="1" fillId="0" borderId="5" xfId="6" applyBorder="1" applyProtection="1">
      <protection locked="0"/>
    </xf>
    <xf numFmtId="0" fontId="1" fillId="0" borderId="5" xfId="6" applyBorder="1" applyAlignment="1" applyProtection="1">
      <alignment horizontal="center"/>
      <protection locked="0"/>
    </xf>
    <xf numFmtId="164" fontId="2" fillId="0" borderId="5" xfId="1" quotePrefix="1" applyNumberFormat="1" applyFont="1" applyBorder="1" applyAlignment="1" applyProtection="1">
      <alignment horizontal="center" vertical="center"/>
      <protection locked="0"/>
    </xf>
    <xf numFmtId="9" fontId="2" fillId="0" borderId="5" xfId="2" applyNumberFormat="1" applyFont="1" applyFill="1" applyBorder="1" applyAlignment="1" applyProtection="1">
      <alignment vertical="center"/>
      <protection locked="0"/>
    </xf>
    <xf numFmtId="3" fontId="2" fillId="0" borderId="0" xfId="1" applyFont="1" applyBorder="1" applyAlignment="1" applyProtection="1">
      <alignment horizontal="left" vertical="center"/>
      <protection locked="0"/>
    </xf>
    <xf numFmtId="9" fontId="4" fillId="0" borderId="4" xfId="2" applyNumberFormat="1" applyFont="1" applyFill="1" applyBorder="1" applyAlignment="1" applyProtection="1">
      <alignment vertical="center" wrapText="1"/>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7" xfId="1" applyNumberFormat="1" applyFont="1" applyBorder="1" applyAlignment="1" applyProtection="1">
      <alignment horizontal="left" vertical="center" indent="1"/>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49" fontId="2" fillId="0" borderId="8" xfId="1" applyNumberFormat="1" applyFont="1" applyBorder="1" applyAlignment="1" applyProtection="1">
      <alignment vertical="center"/>
      <protection locked="0"/>
    </xf>
    <xf numFmtId="49" fontId="2" fillId="0" borderId="5" xfId="1" applyNumberFormat="1" applyFont="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7"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4" xfId="1" applyNumberFormat="1" applyFont="1" applyBorder="1" applyAlignment="1" applyProtection="1">
      <alignment horizontal="center" vertical="center" wrapText="1"/>
      <protection locked="0"/>
    </xf>
    <xf numFmtId="49" fontId="4" fillId="0" borderId="0" xfId="1" applyNumberFormat="1" applyFont="1" applyBorder="1" applyAlignment="1" applyProtection="1">
      <alignment horizontal="center" vertical="center" wrapText="1"/>
      <protection locked="0"/>
    </xf>
    <xf numFmtId="164" fontId="11" fillId="0" borderId="0" xfId="1" quotePrefix="1" applyNumberFormat="1" applyFont="1" applyBorder="1" applyAlignment="1" applyProtection="1">
      <alignment horizontal="center" vertical="center" wrapText="1"/>
      <protection locked="0"/>
    </xf>
    <xf numFmtId="167" fontId="1" fillId="0" borderId="0" xfId="1" applyNumberFormat="1"/>
    <xf numFmtId="167" fontId="4" fillId="0" borderId="3" xfId="2" applyNumberFormat="1" applyFont="1" applyFill="1" applyBorder="1" applyAlignment="1" applyProtection="1">
      <alignment vertical="center"/>
      <protection locked="0"/>
    </xf>
    <xf numFmtId="167" fontId="4" fillId="0" borderId="2" xfId="2" applyNumberFormat="1" applyFont="1" applyFill="1" applyBorder="1" applyAlignment="1" applyProtection="1">
      <alignment vertical="center"/>
      <protection locked="0"/>
    </xf>
    <xf numFmtId="167" fontId="6" fillId="0" borderId="1" xfId="6" quotePrefix="1" applyNumberFormat="1" applyFont="1" applyBorder="1" applyProtection="1">
      <protection locked="0"/>
    </xf>
    <xf numFmtId="167" fontId="1" fillId="0" borderId="0" xfId="2" applyNumberFormat="1" applyFont="1" applyFill="1" applyBorder="1" applyAlignment="1" applyProtection="1">
      <alignment horizontal="righ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1" fillId="0" borderId="5" xfId="2" applyNumberFormat="1" applyFont="1" applyFill="1" applyBorder="1" applyAlignment="1" applyProtection="1">
      <alignment horizontal="right"/>
      <protection locked="0"/>
    </xf>
    <xf numFmtId="167" fontId="4" fillId="0" borderId="4" xfId="2" applyNumberFormat="1" applyFont="1" applyFill="1" applyBorder="1" applyAlignment="1" applyProtection="1">
      <alignment vertical="center" wrapText="1"/>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4" fillId="0" borderId="0" xfId="2" applyNumberFormat="1" applyFont="1" applyFill="1" applyBorder="1" applyAlignment="1" applyProtection="1">
      <alignment horizontal="left" vertical="center"/>
      <protection locked="0"/>
    </xf>
    <xf numFmtId="167" fontId="2" fillId="0" borderId="2" xfId="2" applyNumberFormat="1" applyFont="1" applyFill="1" applyBorder="1" applyAlignment="1" applyProtection="1">
      <alignment vertical="center"/>
      <protection locked="0"/>
    </xf>
    <xf numFmtId="167" fontId="4" fillId="0" borderId="2" xfId="2" applyNumberFormat="1" applyFont="1" applyFill="1" applyBorder="1" applyAlignment="1" applyProtection="1">
      <alignment horizontal="center" vertical="center" wrapText="1"/>
      <protection locked="0"/>
    </xf>
    <xf numFmtId="167" fontId="2" fillId="0" borderId="5"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167" fontId="2" fillId="0" borderId="15" xfId="2" applyNumberFormat="1" applyFont="1" applyFill="1" applyBorder="1" applyAlignment="1" applyProtection="1">
      <alignment horizontal="left" vertical="center"/>
      <protection locked="0"/>
    </xf>
    <xf numFmtId="0" fontId="1" fillId="0" borderId="28" xfId="6" applyBorder="1" applyProtection="1">
      <protection locked="0"/>
    </xf>
    <xf numFmtId="0" fontId="1" fillId="0" borderId="27" xfId="6" applyBorder="1" applyProtection="1">
      <protection locked="0"/>
    </xf>
    <xf numFmtId="0" fontId="1" fillId="0" borderId="29" xfId="6" applyBorder="1" applyAlignment="1" applyProtection="1">
      <alignment horizontal="center"/>
      <protection locked="0"/>
    </xf>
    <xf numFmtId="0" fontId="1" fillId="0" borderId="30" xfId="6" applyBorder="1" applyProtection="1">
      <protection locked="0"/>
    </xf>
    <xf numFmtId="167" fontId="1" fillId="0" borderId="29" xfId="6" applyNumberFormat="1" applyBorder="1" applyProtection="1">
      <protection locked="0"/>
    </xf>
    <xf numFmtId="167" fontId="4" fillId="0" borderId="32" xfId="2" applyNumberFormat="1" applyFont="1" applyFill="1" applyBorder="1" applyAlignment="1" applyProtection="1">
      <alignment horizontal="center" vertical="center" wrapText="1"/>
      <protection locked="0"/>
    </xf>
    <xf numFmtId="167" fontId="2" fillId="0" borderId="33" xfId="2" applyNumberFormat="1" applyFont="1" applyFill="1" applyBorder="1" applyAlignment="1" applyProtection="1">
      <alignment vertical="center"/>
      <protection locked="0"/>
    </xf>
    <xf numFmtId="167" fontId="2" fillId="0" borderId="34" xfId="2" applyNumberFormat="1" applyFont="1" applyFill="1" applyBorder="1" applyAlignment="1" applyProtection="1">
      <alignment vertical="center"/>
      <protection locked="0"/>
    </xf>
    <xf numFmtId="167" fontId="6" fillId="0" borderId="38" xfId="6" quotePrefix="1" applyNumberFormat="1" applyFont="1" applyBorder="1" applyProtection="1">
      <protection locked="0"/>
    </xf>
    <xf numFmtId="167" fontId="6" fillId="0" borderId="44" xfId="6" quotePrefix="1" applyNumberFormat="1" applyFont="1" applyBorder="1" applyProtection="1">
      <protection locked="0"/>
    </xf>
    <xf numFmtId="0" fontId="6" fillId="0" borderId="45" xfId="6" quotePrefix="1" applyFont="1" applyBorder="1" applyProtection="1">
      <protection locked="0"/>
    </xf>
    <xf numFmtId="0" fontId="6" fillId="0" borderId="46" xfId="6" quotePrefix="1" applyFont="1" applyBorder="1" applyProtection="1">
      <protection locked="0"/>
    </xf>
    <xf numFmtId="0" fontId="6" fillId="0" borderId="46" xfId="6" quotePrefix="1" applyFont="1" applyBorder="1" applyAlignment="1" applyProtection="1">
      <alignment horizontal="center"/>
      <protection locked="0"/>
    </xf>
    <xf numFmtId="167" fontId="6" fillId="0" borderId="46" xfId="6" quotePrefix="1" applyNumberFormat="1" applyFont="1" applyBorder="1" applyProtection="1">
      <protection locked="0"/>
    </xf>
    <xf numFmtId="167" fontId="6" fillId="0" borderId="47" xfId="6" quotePrefix="1" applyNumberFormat="1" applyFont="1" applyBorder="1" applyProtection="1">
      <protection locked="0"/>
    </xf>
    <xf numFmtId="0" fontId="6" fillId="0" borderId="34" xfId="6" quotePrefix="1" applyFont="1" applyBorder="1" applyAlignment="1" applyProtection="1">
      <alignment horizontal="left"/>
      <protection locked="0"/>
    </xf>
    <xf numFmtId="0" fontId="1" fillId="0" borderId="34" xfId="6" applyBorder="1" applyAlignment="1" applyProtection="1">
      <alignment horizontal="center"/>
      <protection locked="0"/>
    </xf>
    <xf numFmtId="167" fontId="2" fillId="0" borderId="34" xfId="2" applyNumberFormat="1" applyFont="1" applyFill="1" applyBorder="1" applyAlignment="1" applyProtection="1">
      <alignment horizontal="right" vertical="center"/>
      <protection locked="0"/>
    </xf>
    <xf numFmtId="164" fontId="2" fillId="0" borderId="34" xfId="1" quotePrefix="1" applyNumberFormat="1" applyFont="1" applyBorder="1" applyAlignment="1" applyProtection="1">
      <alignment horizontal="center" vertical="center"/>
      <protection locked="0"/>
    </xf>
    <xf numFmtId="0" fontId="6" fillId="0" borderId="34" xfId="6" quotePrefix="1" applyFont="1" applyBorder="1" applyProtection="1">
      <protection locked="0"/>
    </xf>
    <xf numFmtId="0" fontId="6" fillId="0" borderId="34" xfId="6" quotePrefix="1" applyFont="1" applyBorder="1" applyAlignment="1" applyProtection="1">
      <alignment horizontal="center"/>
      <protection locked="0"/>
    </xf>
    <xf numFmtId="167" fontId="6" fillId="0" borderId="34" xfId="6" quotePrefix="1" applyNumberFormat="1" applyFont="1" applyBorder="1" applyProtection="1">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7" xfId="1" applyNumberFormat="1" applyFont="1" applyBorder="1" applyAlignment="1" applyProtection="1">
      <alignmen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9" xfId="2" applyNumberFormat="1" applyFont="1" applyFill="1" applyBorder="1" applyAlignment="1" applyProtection="1">
      <alignment horizontal="left" vertical="center" wrapText="1"/>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1" fillId="0" borderId="48" xfId="3" applyNumberFormat="1" applyFont="1" applyFill="1" applyBorder="1" applyAlignment="1" applyProtection="1">
      <alignment vertical="center"/>
      <protection locked="0"/>
    </xf>
    <xf numFmtId="167" fontId="11" fillId="0" borderId="49" xfId="2" applyNumberFormat="1" applyFont="1" applyFill="1" applyBorder="1" applyAlignment="1" applyProtection="1">
      <alignment horizontal="right" vertical="center"/>
      <protection locked="0"/>
    </xf>
    <xf numFmtId="167" fontId="11" fillId="0" borderId="49" xfId="3" applyNumberFormat="1" applyFont="1" applyFill="1" applyBorder="1" applyAlignment="1" applyProtection="1">
      <alignment horizontal="right" vertical="center"/>
      <protection locked="0"/>
    </xf>
    <xf numFmtId="167" fontId="2" fillId="0" borderId="11" xfId="2" applyNumberFormat="1" applyFont="1" applyFill="1" applyBorder="1" applyAlignment="1" applyProtection="1">
      <alignment horizontal="left" vertical="center"/>
      <protection locked="0"/>
    </xf>
    <xf numFmtId="164" fontId="1" fillId="0" borderId="0" xfId="1" quotePrefix="1" applyNumberFormat="1" applyFont="1" applyBorder="1" applyAlignment="1" applyProtection="1">
      <alignment horizontal="center" vertical="center"/>
      <protection locked="0"/>
    </xf>
    <xf numFmtId="167" fontId="1" fillId="0" borderId="0" xfId="1" applyNumberFormat="1" applyFont="1" applyBorder="1" applyAlignment="1" applyProtection="1">
      <alignment vertical="center"/>
      <protection locked="0"/>
    </xf>
    <xf numFmtId="0" fontId="1" fillId="0" borderId="33" xfId="6" applyBorder="1" applyAlignment="1" applyProtection="1">
      <alignment horizontal="center"/>
      <protection locked="0"/>
    </xf>
    <xf numFmtId="167" fontId="1" fillId="2" borderId="33" xfId="2" applyNumberFormat="1" applyFont="1" applyFill="1" applyBorder="1" applyAlignment="1" applyProtection="1">
      <alignment horizontal="right" vertical="center"/>
      <protection locked="0"/>
    </xf>
    <xf numFmtId="164" fontId="1" fillId="0" borderId="33" xfId="1" quotePrefix="1" applyNumberFormat="1" applyFont="1" applyBorder="1" applyAlignment="1" applyProtection="1">
      <alignment horizontal="center" vertical="center"/>
      <protection locked="0"/>
    </xf>
    <xf numFmtId="167" fontId="1" fillId="2" borderId="34" xfId="2" applyNumberFormat="1" applyFont="1" applyFill="1" applyBorder="1" applyAlignment="1" applyProtection="1">
      <alignment horizontal="right" vertical="center"/>
      <protection locked="0"/>
    </xf>
    <xf numFmtId="164" fontId="1" fillId="0" borderId="34" xfId="1" quotePrefix="1" applyNumberFormat="1" applyFont="1" applyBorder="1" applyAlignment="1" applyProtection="1">
      <alignment horizontal="center" vertical="center"/>
      <protection locked="0"/>
    </xf>
    <xf numFmtId="167" fontId="1" fillId="0" borderId="10" xfId="3" applyNumberFormat="1" applyFont="1" applyFill="1" applyBorder="1" applyProtection="1">
      <protection locked="0"/>
    </xf>
    <xf numFmtId="167" fontId="1" fillId="0" borderId="43" xfId="3" applyNumberFormat="1" applyFont="1" applyFill="1" applyBorder="1" applyProtection="1">
      <protection locked="0"/>
    </xf>
    <xf numFmtId="167" fontId="1" fillId="0" borderId="36" xfId="3" applyNumberFormat="1" applyFont="1" applyFill="1" applyBorder="1" applyProtection="1">
      <protection locked="0"/>
    </xf>
    <xf numFmtId="38" fontId="2" fillId="0" borderId="0" xfId="1" applyNumberFormat="1" applyFont="1" applyBorder="1" applyAlignment="1" applyProtection="1">
      <alignment horizontal="left"/>
      <protection locked="0"/>
    </xf>
    <xf numFmtId="0" fontId="5" fillId="0" borderId="42" xfId="6" applyFont="1" applyBorder="1" applyProtection="1">
      <protection locked="0"/>
    </xf>
    <xf numFmtId="0" fontId="5" fillId="0" borderId="33" xfId="6" applyFont="1" applyBorder="1" applyProtection="1">
      <protection locked="0"/>
    </xf>
    <xf numFmtId="0" fontId="5" fillId="0" borderId="35" xfId="6" applyFont="1" applyBorder="1" applyProtection="1">
      <protection locked="0"/>
    </xf>
    <xf numFmtId="0" fontId="5" fillId="0" borderId="34" xfId="6" applyFont="1" applyBorder="1" applyProtection="1">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164" fontId="11" fillId="0" borderId="5" xfId="1" quotePrefix="1" applyNumberFormat="1" applyFont="1" applyBorder="1" applyAlignment="1" applyProtection="1">
      <alignment horizontal="center" vertical="center"/>
      <protection locked="0"/>
    </xf>
    <xf numFmtId="167" fontId="11" fillId="0" borderId="5" xfId="2" applyNumberFormat="1" applyFont="1" applyFill="1" applyBorder="1" applyAlignment="1" applyProtection="1">
      <alignment vertical="center"/>
      <protection locked="0"/>
    </xf>
    <xf numFmtId="167" fontId="11" fillId="0" borderId="37" xfId="2" applyNumberFormat="1" applyFont="1" applyFill="1" applyBorder="1" applyAlignment="1" applyProtection="1">
      <alignment vertical="center"/>
      <protection locked="0"/>
    </xf>
    <xf numFmtId="0" fontId="16" fillId="0" borderId="34" xfId="6" quotePrefix="1" applyFont="1" applyBorder="1" applyAlignment="1" applyProtection="1">
      <alignment horizontal="center"/>
      <protection locked="0"/>
    </xf>
    <xf numFmtId="0" fontId="16" fillId="0" borderId="34" xfId="6" applyFont="1" applyBorder="1" applyAlignment="1" applyProtection="1">
      <alignment horizontal="center"/>
      <protection locked="0"/>
    </xf>
    <xf numFmtId="167" fontId="4" fillId="0" borderId="53" xfId="2" applyNumberFormat="1" applyFont="1" applyFill="1" applyBorder="1" applyAlignment="1" applyProtection="1">
      <alignment horizontal="center" vertical="center" wrapText="1"/>
      <protection locked="0"/>
    </xf>
    <xf numFmtId="167" fontId="4" fillId="0" borderId="14" xfId="2" applyNumberFormat="1" applyFont="1" applyFill="1" applyBorder="1" applyAlignment="1" applyProtection="1">
      <alignment horizontal="center" vertical="center" wrapText="1"/>
      <protection locked="0"/>
    </xf>
    <xf numFmtId="0" fontId="6" fillId="0" borderId="54" xfId="6" quotePrefix="1" applyFont="1" applyBorder="1" applyProtection="1">
      <protection locked="0"/>
    </xf>
    <xf numFmtId="9" fontId="11" fillId="2" borderId="52" xfId="2" applyNumberFormat="1" applyFont="1" applyFill="1" applyBorder="1" applyAlignment="1" applyProtection="1">
      <alignment vertical="center"/>
      <protection locked="0"/>
    </xf>
    <xf numFmtId="9" fontId="11" fillId="2" borderId="51" xfId="2" applyNumberFormat="1" applyFont="1" applyFill="1" applyBorder="1" applyAlignment="1" applyProtection="1">
      <alignment vertical="center" wrapText="1"/>
      <protection locked="0"/>
    </xf>
    <xf numFmtId="10" fontId="2" fillId="0" borderId="55" xfId="2" applyNumberFormat="1" applyFont="1" applyFill="1" applyBorder="1" applyAlignment="1" applyProtection="1">
      <alignment vertical="center"/>
      <protection locked="0"/>
    </xf>
    <xf numFmtId="10" fontId="6" fillId="0" borderId="55" xfId="6" quotePrefix="1" applyNumberFormat="1" applyFont="1" applyBorder="1" applyProtection="1">
      <protection locked="0"/>
    </xf>
    <xf numFmtId="0" fontId="19" fillId="0" borderId="0" xfId="0" applyFont="1"/>
    <xf numFmtId="38" fontId="2" fillId="0" borderId="0" xfId="2" applyFont="1" applyFill="1" applyBorder="1" applyAlignment="1" applyProtection="1">
      <alignment horizontal="centerContinuous"/>
      <protection locked="0"/>
    </xf>
    <xf numFmtId="38" fontId="4" fillId="0" borderId="0" xfId="2" applyFont="1" applyFill="1" applyBorder="1" applyAlignment="1" applyProtection="1">
      <alignment horizontal="left" vertical="center"/>
      <protection locked="0"/>
    </xf>
    <xf numFmtId="38" fontId="2" fillId="0" borderId="2" xfId="2" applyFont="1" applyFill="1" applyBorder="1" applyAlignment="1" applyProtection="1">
      <alignment vertical="center"/>
      <protection locked="0"/>
    </xf>
    <xf numFmtId="38" fontId="1" fillId="0" borderId="26" xfId="6" applyNumberFormat="1" applyBorder="1" applyProtection="1">
      <protection locked="0"/>
    </xf>
    <xf numFmtId="38" fontId="4" fillId="0" borderId="20" xfId="2" applyFont="1" applyFill="1" applyBorder="1" applyAlignment="1" applyProtection="1">
      <alignment horizontal="center" vertical="center" wrapText="1"/>
      <protection locked="0"/>
    </xf>
    <xf numFmtId="38" fontId="6" fillId="0" borderId="1" xfId="6" quotePrefix="1" applyNumberFormat="1" applyFont="1" applyBorder="1" applyProtection="1">
      <protection locked="0"/>
    </xf>
    <xf numFmtId="38" fontId="6" fillId="0" borderId="46" xfId="6" quotePrefix="1" applyNumberFormat="1" applyFont="1" applyBorder="1" applyProtection="1">
      <protection locked="0"/>
    </xf>
    <xf numFmtId="38" fontId="6" fillId="0" borderId="34" xfId="6" quotePrefix="1" applyNumberFormat="1" applyFont="1" applyBorder="1" applyProtection="1">
      <protection locked="0"/>
    </xf>
    <xf numFmtId="38" fontId="16" fillId="0" borderId="34" xfId="6" quotePrefix="1" applyNumberFormat="1" applyFont="1" applyBorder="1" applyAlignment="1" applyProtection="1">
      <alignment horizontal="center"/>
      <protection locked="0"/>
    </xf>
    <xf numFmtId="38" fontId="4" fillId="0" borderId="0" xfId="2" applyFont="1" applyFill="1" applyBorder="1" applyAlignment="1" applyProtection="1">
      <alignment horizontal="center" vertical="center" wrapText="1"/>
      <protection locked="0"/>
    </xf>
    <xf numFmtId="38" fontId="1" fillId="0" borderId="33" xfId="2" applyFont="1" applyFill="1" applyBorder="1" applyAlignment="1" applyProtection="1">
      <alignment horizontal="right" vertical="center"/>
      <protection locked="0"/>
    </xf>
    <xf numFmtId="38" fontId="1" fillId="0" borderId="34" xfId="2" applyFont="1" applyFill="1" applyBorder="1" applyAlignment="1" applyProtection="1">
      <alignment horizontal="right" vertical="center"/>
      <protection locked="0"/>
    </xf>
    <xf numFmtId="38" fontId="1"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horizontal="right" vertical="center"/>
      <protection locked="0"/>
    </xf>
    <xf numFmtId="38" fontId="2" fillId="0" borderId="5" xfId="2" applyFont="1" applyFill="1" applyBorder="1" applyAlignment="1" applyProtection="1">
      <alignment horizontal="right" vertical="center"/>
      <protection locked="0"/>
    </xf>
    <xf numFmtId="38" fontId="2" fillId="0" borderId="0" xfId="1" applyNumberFormat="1" applyFont="1" applyBorder="1" applyAlignment="1" applyProtection="1">
      <alignment vertical="center"/>
      <protection locked="0"/>
    </xf>
    <xf numFmtId="38" fontId="2" fillId="0" borderId="0" xfId="2" applyFont="1" applyFill="1" applyBorder="1" applyAlignment="1" applyProtection="1">
      <alignment vertical="center"/>
      <protection locked="0"/>
    </xf>
    <xf numFmtId="38" fontId="2" fillId="0" borderId="0" xfId="2" applyFont="1" applyFill="1" applyBorder="1" applyAlignment="1" applyProtection="1">
      <alignment horizontal="center" vertical="center"/>
      <protection locked="0"/>
    </xf>
    <xf numFmtId="38" fontId="2" fillId="0" borderId="5" xfId="2" applyFont="1" applyFill="1" applyBorder="1" applyAlignment="1" applyProtection="1">
      <alignment vertical="center"/>
      <protection locked="0"/>
    </xf>
    <xf numFmtId="38" fontId="0" fillId="0" borderId="0" xfId="0" applyNumberFormat="1"/>
    <xf numFmtId="167" fontId="11" fillId="0" borderId="56" xfId="2" applyNumberFormat="1" applyFont="1" applyFill="1" applyBorder="1" applyAlignment="1" applyProtection="1">
      <alignment vertical="center" wrapText="1"/>
      <protection locked="0"/>
    </xf>
    <xf numFmtId="167" fontId="11" fillId="0" borderId="57" xfId="2" applyNumberFormat="1" applyFont="1" applyFill="1" applyBorder="1" applyAlignment="1" applyProtection="1">
      <alignment vertical="center" wrapText="1"/>
      <protection locked="0"/>
    </xf>
    <xf numFmtId="167" fontId="2" fillId="0" borderId="58" xfId="2" applyNumberFormat="1" applyFont="1" applyFill="1" applyBorder="1" applyAlignment="1" applyProtection="1">
      <protection locked="0"/>
    </xf>
    <xf numFmtId="0" fontId="12" fillId="0" borderId="61" xfId="6" applyFont="1" applyBorder="1" applyAlignment="1" applyProtection="1">
      <alignment horizontal="left"/>
      <protection locked="0"/>
    </xf>
    <xf numFmtId="0" fontId="12" fillId="0" borderId="62" xfId="6" applyFont="1" applyBorder="1" applyAlignment="1" applyProtection="1">
      <alignment horizontal="left"/>
      <protection locked="0"/>
    </xf>
    <xf numFmtId="38" fontId="2" fillId="0" borderId="62" xfId="2" applyFont="1" applyFill="1" applyBorder="1" applyAlignment="1" applyProtection="1">
      <alignment horizontal="right"/>
      <protection locked="0"/>
    </xf>
    <xf numFmtId="0" fontId="1" fillId="0" borderId="62" xfId="6" applyBorder="1" applyAlignment="1" applyProtection="1">
      <alignment horizontal="center"/>
      <protection locked="0"/>
    </xf>
    <xf numFmtId="167" fontId="4" fillId="0" borderId="62" xfId="2" applyNumberFormat="1" applyFont="1" applyFill="1" applyBorder="1" applyAlignment="1" applyProtection="1">
      <alignment horizontal="right"/>
      <protection locked="0"/>
    </xf>
    <xf numFmtId="164" fontId="2" fillId="0" borderId="62" xfId="1" quotePrefix="1" applyNumberFormat="1" applyFont="1" applyBorder="1" applyAlignment="1" applyProtection="1">
      <alignment horizontal="center"/>
      <protection locked="0"/>
    </xf>
    <xf numFmtId="9" fontId="2" fillId="2" borderId="59" xfId="2" applyNumberFormat="1" applyFont="1" applyFill="1" applyBorder="1" applyAlignment="1" applyProtection="1">
      <protection locked="0"/>
    </xf>
    <xf numFmtId="167" fontId="2" fillId="0" borderId="63" xfId="2" applyNumberFormat="1" applyFont="1" applyFill="1" applyBorder="1" applyAlignment="1" applyProtection="1">
      <protection locked="0"/>
    </xf>
    <xf numFmtId="164" fontId="2" fillId="0" borderId="60" xfId="1" applyNumberFormat="1" applyFont="1" applyBorder="1" applyAlignment="1">
      <alignment horizontal="center" vertical="center"/>
    </xf>
    <xf numFmtId="0" fontId="1" fillId="0" borderId="61" xfId="6" applyBorder="1" applyAlignment="1">
      <alignment horizontal="left" indent="1"/>
    </xf>
    <xf numFmtId="0" fontId="1" fillId="0" borderId="62" xfId="6" applyBorder="1" applyAlignment="1">
      <alignment horizontal="left" indent="1"/>
    </xf>
    <xf numFmtId="38" fontId="2" fillId="0" borderId="62" xfId="2" applyFont="1" applyBorder="1" applyAlignment="1">
      <alignment horizontal="right" vertical="center"/>
    </xf>
    <xf numFmtId="0" fontId="1" fillId="0" borderId="62" xfId="6" applyBorder="1" applyAlignment="1">
      <alignment horizontal="center"/>
    </xf>
    <xf numFmtId="167" fontId="1" fillId="0" borderId="62" xfId="3" applyNumberFormat="1" applyFont="1" applyBorder="1"/>
    <xf numFmtId="164" fontId="2" fillId="0" borderId="62" xfId="1" applyNumberFormat="1" applyFont="1" applyBorder="1" applyAlignment="1">
      <alignment horizontal="center" vertical="center"/>
    </xf>
    <xf numFmtId="167" fontId="2" fillId="0" borderId="62" xfId="2" applyNumberFormat="1" applyFont="1" applyBorder="1" applyAlignment="1">
      <alignment vertical="center"/>
    </xf>
    <xf numFmtId="9" fontId="2" fillId="0" borderId="62" xfId="2" applyNumberFormat="1" applyFont="1" applyBorder="1" applyAlignment="1">
      <alignment vertical="center"/>
    </xf>
    <xf numFmtId="167" fontId="2" fillId="0" borderId="64" xfId="2" applyNumberFormat="1" applyFont="1" applyBorder="1" applyAlignment="1">
      <alignment vertical="center"/>
    </xf>
    <xf numFmtId="0" fontId="1" fillId="0" borderId="68" xfId="6" applyBorder="1" applyAlignment="1">
      <alignment horizontal="right" indent="1"/>
    </xf>
    <xf numFmtId="0" fontId="1" fillId="0" borderId="70" xfId="6" applyBorder="1" applyAlignment="1">
      <alignment horizontal="center"/>
    </xf>
    <xf numFmtId="167" fontId="2" fillId="0" borderId="70" xfId="2" applyNumberFormat="1" applyFont="1" applyBorder="1" applyAlignment="1">
      <alignment vertical="center"/>
    </xf>
    <xf numFmtId="0" fontId="1" fillId="0" borderId="40" xfId="6" applyBorder="1" applyAlignment="1">
      <alignment horizontal="left" indent="1"/>
    </xf>
    <xf numFmtId="0" fontId="1" fillId="0" borderId="60" xfId="6" applyBorder="1" applyAlignment="1">
      <alignment horizontal="center"/>
    </xf>
    <xf numFmtId="167" fontId="2" fillId="0" borderId="60" xfId="2" applyNumberFormat="1" applyFont="1" applyBorder="1" applyAlignment="1">
      <alignment vertical="center"/>
    </xf>
    <xf numFmtId="10" fontId="2" fillId="2" borderId="67" xfId="2" applyNumberFormat="1" applyFont="1" applyFill="1" applyBorder="1" applyAlignment="1">
      <alignment vertical="center"/>
    </xf>
    <xf numFmtId="0" fontId="1" fillId="0" borderId="66" xfId="6" applyBorder="1" applyAlignment="1">
      <alignment horizontal="left" indent="4"/>
    </xf>
    <xf numFmtId="0" fontId="1" fillId="0" borderId="40" xfId="6" applyBorder="1" applyAlignment="1">
      <alignment horizontal="left" indent="4"/>
    </xf>
    <xf numFmtId="167" fontId="2" fillId="0" borderId="71" xfId="2" applyNumberFormat="1" applyFont="1" applyBorder="1" applyAlignment="1">
      <alignment vertical="center"/>
    </xf>
    <xf numFmtId="167" fontId="2" fillId="0" borderId="67" xfId="2" applyNumberFormat="1" applyFont="1" applyBorder="1" applyAlignment="1">
      <alignment vertical="center"/>
    </xf>
    <xf numFmtId="167" fontId="2" fillId="0" borderId="72" xfId="2" applyNumberFormat="1" applyFont="1" applyBorder="1" applyAlignment="1">
      <alignment vertical="center"/>
    </xf>
    <xf numFmtId="0" fontId="1" fillId="0" borderId="66" xfId="6" applyBorder="1" applyAlignment="1">
      <alignment horizontal="left" indent="1"/>
    </xf>
    <xf numFmtId="0" fontId="1" fillId="0" borderId="74" xfId="6" applyBorder="1" applyAlignment="1">
      <alignment horizontal="center"/>
    </xf>
    <xf numFmtId="164" fontId="2" fillId="0" borderId="74" xfId="1" applyNumberFormat="1" applyFont="1" applyBorder="1" applyAlignment="1">
      <alignment horizontal="center" vertical="center"/>
    </xf>
    <xf numFmtId="167" fontId="2" fillId="0" borderId="74" xfId="2" applyNumberFormat="1" applyFont="1" applyBorder="1" applyAlignment="1">
      <alignment vertical="center"/>
    </xf>
    <xf numFmtId="10" fontId="2" fillId="2" borderId="75" xfId="2" applyNumberFormat="1" applyFont="1" applyFill="1" applyBorder="1" applyAlignment="1">
      <alignment vertical="center"/>
    </xf>
    <xf numFmtId="0" fontId="1" fillId="0" borderId="76" xfId="6" applyBorder="1" applyAlignment="1">
      <alignment horizontal="center"/>
    </xf>
    <xf numFmtId="164" fontId="2" fillId="0" borderId="76" xfId="1" applyNumberFormat="1" applyFont="1" applyBorder="1" applyAlignment="1">
      <alignment horizontal="center" vertical="center"/>
    </xf>
    <xf numFmtId="167" fontId="2" fillId="0" borderId="76" xfId="2" applyNumberFormat="1" applyFont="1" applyBorder="1" applyAlignment="1">
      <alignment vertical="center"/>
    </xf>
    <xf numFmtId="10" fontId="2" fillId="2" borderId="77" xfId="2" applyNumberFormat="1" applyFont="1" applyFill="1" applyBorder="1" applyAlignment="1">
      <alignment vertical="center"/>
    </xf>
    <xf numFmtId="0" fontId="1" fillId="2" borderId="40" xfId="6" applyFill="1" applyBorder="1" applyAlignment="1">
      <alignment horizontal="left" indent="1"/>
    </xf>
    <xf numFmtId="164" fontId="2" fillId="0" borderId="50" xfId="1" applyNumberFormat="1" applyFont="1" applyBorder="1" applyAlignment="1">
      <alignment horizontal="center" vertical="center"/>
    </xf>
    <xf numFmtId="10" fontId="2" fillId="2" borderId="35" xfId="2" applyNumberFormat="1" applyFont="1" applyFill="1" applyBorder="1" applyAlignment="1">
      <alignment vertical="center"/>
    </xf>
    <xf numFmtId="167" fontId="2" fillId="0" borderId="65" xfId="2" applyNumberFormat="1" applyFont="1" applyBorder="1" applyAlignment="1">
      <alignment vertical="center"/>
    </xf>
    <xf numFmtId="167" fontId="2" fillId="0" borderId="77" xfId="2" applyNumberFormat="1" applyFont="1" applyBorder="1" applyAlignment="1">
      <alignment vertical="center"/>
    </xf>
    <xf numFmtId="167" fontId="2" fillId="0" borderId="35" xfId="2" applyNumberFormat="1" applyFont="1" applyBorder="1" applyAlignment="1">
      <alignment vertical="center"/>
    </xf>
    <xf numFmtId="0" fontId="1" fillId="0" borderId="40" xfId="6" applyBorder="1" applyAlignment="1">
      <alignment horizontal="left" wrapText="1" indent="1"/>
    </xf>
    <xf numFmtId="167" fontId="2" fillId="0" borderId="75" xfId="2" applyNumberFormat="1" applyFont="1" applyBorder="1" applyAlignment="1">
      <alignment vertical="center"/>
    </xf>
    <xf numFmtId="167" fontId="2" fillId="0" borderId="34" xfId="2" applyNumberFormat="1" applyFont="1" applyFill="1" applyBorder="1" applyAlignment="1" applyProtection="1">
      <alignment horizontal="left" vertical="center"/>
      <protection locked="0"/>
    </xf>
    <xf numFmtId="164" fontId="11" fillId="0" borderId="2" xfId="1" quotePrefix="1" applyNumberFormat="1" applyFont="1" applyBorder="1" applyAlignment="1" applyProtection="1">
      <alignment horizontal="center" vertical="center"/>
      <protection locked="0"/>
    </xf>
    <xf numFmtId="167" fontId="11" fillId="0" borderId="2" xfId="2" applyNumberFormat="1" applyFont="1" applyFill="1" applyBorder="1" applyAlignment="1" applyProtection="1">
      <alignment vertical="center"/>
      <protection locked="0"/>
    </xf>
    <xf numFmtId="9" fontId="11" fillId="2" borderId="80" xfId="2" applyNumberFormat="1" applyFont="1" applyFill="1" applyBorder="1" applyAlignment="1" applyProtection="1">
      <alignment vertical="center"/>
      <protection locked="0"/>
    </xf>
    <xf numFmtId="167" fontId="11" fillId="0" borderId="48" xfId="2" applyNumberFormat="1" applyFont="1" applyFill="1" applyBorder="1" applyAlignment="1" applyProtection="1">
      <alignment vertical="center"/>
      <protection locked="0"/>
    </xf>
    <xf numFmtId="164" fontId="2" fillId="0" borderId="82" xfId="1" applyNumberFormat="1" applyFont="1" applyBorder="1" applyAlignment="1">
      <alignment horizontal="center" vertical="center"/>
    </xf>
    <xf numFmtId="10" fontId="2" fillId="2" borderId="83" xfId="2" applyNumberFormat="1" applyFont="1" applyFill="1" applyBorder="1" applyAlignment="1">
      <alignment vertical="center"/>
    </xf>
    <xf numFmtId="167" fontId="2" fillId="0" borderId="83" xfId="2" applyNumberFormat="1" applyFont="1" applyBorder="1" applyAlignment="1">
      <alignment vertical="center"/>
    </xf>
    <xf numFmtId="0" fontId="0" fillId="0" borderId="40" xfId="1" applyNumberFormat="1" applyFont="1" applyBorder="1" applyAlignment="1">
      <alignment horizontal="left" indent="1"/>
    </xf>
    <xf numFmtId="0" fontId="0" fillId="0" borderId="40" xfId="1" applyNumberFormat="1" applyFont="1" applyBorder="1" applyAlignment="1">
      <alignment horizontal="center" vertical="center" wrapText="1"/>
    </xf>
    <xf numFmtId="0" fontId="1" fillId="0" borderId="40" xfId="6" applyBorder="1" applyAlignment="1">
      <alignment horizontal="right" indent="1"/>
    </xf>
    <xf numFmtId="0" fontId="1" fillId="0" borderId="72" xfId="6" applyBorder="1" applyAlignment="1">
      <alignment horizontal="left" indent="1"/>
    </xf>
    <xf numFmtId="0" fontId="1" fillId="0" borderId="84" xfId="6" applyBorder="1" applyAlignment="1">
      <alignment horizontal="left" indent="1"/>
    </xf>
    <xf numFmtId="0" fontId="1" fillId="0" borderId="85" xfId="6" applyBorder="1" applyAlignment="1">
      <alignment horizontal="left" indent="1"/>
    </xf>
    <xf numFmtId="0" fontId="1" fillId="0" borderId="7" xfId="6" applyBorder="1" applyAlignment="1">
      <alignment horizontal="left" indent="1"/>
    </xf>
    <xf numFmtId="0" fontId="1" fillId="0" borderId="86" xfId="6" applyBorder="1" applyAlignment="1">
      <alignment horizontal="center"/>
    </xf>
    <xf numFmtId="164" fontId="2" fillId="0" borderId="40" xfId="1" applyNumberFormat="1" applyFont="1" applyBorder="1" applyAlignment="1">
      <alignment horizontal="center" vertical="center"/>
    </xf>
    <xf numFmtId="0" fontId="1" fillId="0" borderId="87" xfId="6" applyBorder="1" applyAlignment="1">
      <alignment horizontal="center"/>
    </xf>
    <xf numFmtId="0" fontId="1" fillId="0" borderId="88" xfId="6" applyBorder="1" applyAlignment="1">
      <alignment horizontal="center"/>
    </xf>
    <xf numFmtId="0" fontId="6" fillId="0" borderId="89" xfId="6" quotePrefix="1" applyFont="1" applyBorder="1" applyAlignment="1" applyProtection="1">
      <alignment horizontal="center"/>
      <protection locked="0"/>
    </xf>
    <xf numFmtId="0" fontId="20" fillId="0" borderId="40" xfId="6" applyFont="1" applyBorder="1" applyAlignment="1">
      <alignment horizontal="left" indent="1"/>
    </xf>
    <xf numFmtId="0" fontId="20" fillId="0" borderId="76" xfId="6" applyFont="1" applyBorder="1" applyAlignment="1">
      <alignment horizontal="center"/>
    </xf>
    <xf numFmtId="167" fontId="21" fillId="0" borderId="77"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167" fontId="2" fillId="2" borderId="60" xfId="2" applyNumberFormat="1" applyFont="1" applyFill="1" applyBorder="1" applyAlignment="1" applyProtection="1">
      <alignment horizontal="right" vertical="center"/>
      <protection locked="0"/>
    </xf>
    <xf numFmtId="0" fontId="1" fillId="2" borderId="60" xfId="6" applyFill="1" applyBorder="1" applyAlignment="1" applyProtection="1">
      <alignment horizontal="center"/>
      <protection locked="0"/>
    </xf>
    <xf numFmtId="0" fontId="12" fillId="2" borderId="40" xfId="6" applyFont="1" applyFill="1" applyBorder="1" applyAlignment="1" applyProtection="1">
      <alignment horizontal="left" indent="1"/>
      <protection locked="0"/>
    </xf>
    <xf numFmtId="0" fontId="17" fillId="2" borderId="40" xfId="6" applyFont="1" applyFill="1" applyBorder="1" applyAlignment="1" applyProtection="1">
      <alignment horizontal="left" indent="1"/>
      <protection locked="0"/>
    </xf>
    <xf numFmtId="10" fontId="2" fillId="2" borderId="71"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10" fontId="21" fillId="2" borderId="77"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0" fontId="1" fillId="2" borderId="40" xfId="6" applyFill="1" applyBorder="1" applyAlignment="1" applyProtection="1">
      <alignment horizontal="center"/>
      <protection locked="0"/>
    </xf>
    <xf numFmtId="0" fontId="1" fillId="2" borderId="40" xfId="6" applyFill="1" applyBorder="1" applyAlignment="1" applyProtection="1">
      <alignment horizontal="left" indent="1"/>
      <protection locked="0"/>
    </xf>
    <xf numFmtId="0" fontId="1" fillId="2" borderId="76" xfId="6" applyFill="1" applyBorder="1" applyAlignment="1" applyProtection="1">
      <alignment horizontal="center"/>
      <protection locked="0"/>
    </xf>
    <xf numFmtId="167" fontId="1" fillId="2" borderId="76" xfId="3" applyNumberFormat="1" applyFont="1" applyFill="1" applyBorder="1" applyProtection="1">
      <protection locked="0"/>
    </xf>
    <xf numFmtId="10" fontId="2" fillId="2" borderId="65" xfId="2" applyNumberFormat="1" applyFont="1" applyFill="1" applyBorder="1" applyAlignment="1" applyProtection="1">
      <alignment vertical="center"/>
      <protection locked="0"/>
    </xf>
    <xf numFmtId="10" fontId="2" fillId="2" borderId="77" xfId="2" applyNumberFormat="1" applyFont="1" applyFill="1" applyBorder="1" applyAlignment="1" applyProtection="1">
      <alignment vertical="center"/>
      <protection locked="0"/>
    </xf>
    <xf numFmtId="10" fontId="2" fillId="2" borderId="35" xfId="2" applyNumberFormat="1" applyFont="1" applyFill="1" applyBorder="1" applyAlignment="1" applyProtection="1">
      <alignment vertical="center"/>
      <protection locked="0"/>
    </xf>
    <xf numFmtId="167" fontId="2" fillId="2" borderId="76" xfId="2" applyNumberFormat="1" applyFont="1" applyFill="1" applyBorder="1" applyAlignment="1" applyProtection="1">
      <alignment horizontal="right" vertical="center"/>
      <protection locked="0"/>
    </xf>
    <xf numFmtId="0" fontId="1" fillId="2" borderId="34" xfId="6" applyFill="1" applyBorder="1" applyAlignment="1" applyProtection="1">
      <alignment horizontal="left" indent="1"/>
      <protection locked="0"/>
    </xf>
    <xf numFmtId="0" fontId="1" fillId="2" borderId="50" xfId="6" applyFill="1" applyBorder="1" applyAlignment="1" applyProtection="1">
      <alignment horizontal="center"/>
      <protection locked="0"/>
    </xf>
    <xf numFmtId="167" fontId="2" fillId="2" borderId="50" xfId="2" applyNumberFormat="1" applyFont="1" applyFill="1" applyBorder="1" applyAlignment="1" applyProtection="1">
      <alignment horizontal="right" vertical="center"/>
      <protection locked="0"/>
    </xf>
    <xf numFmtId="0" fontId="17" fillId="2" borderId="34" xfId="6" applyFont="1" applyFill="1" applyBorder="1" applyAlignment="1" applyProtection="1">
      <alignment horizontal="left" indent="1"/>
      <protection locked="0"/>
    </xf>
    <xf numFmtId="0" fontId="12" fillId="2" borderId="34" xfId="6" applyFont="1" applyFill="1" applyBorder="1" applyAlignment="1" applyProtection="1">
      <alignment horizontal="left" indent="1"/>
      <protection locked="0"/>
    </xf>
    <xf numFmtId="167" fontId="1" fillId="2" borderId="50" xfId="3" applyNumberFormat="1" applyFont="1" applyFill="1" applyBorder="1" applyProtection="1">
      <protection locked="0"/>
    </xf>
    <xf numFmtId="167" fontId="1" fillId="2" borderId="40" xfId="3" applyNumberFormat="1" applyFont="1" applyFill="1" applyBorder="1" applyProtection="1">
      <protection locked="0"/>
    </xf>
    <xf numFmtId="167" fontId="2" fillId="2" borderId="40" xfId="2" applyNumberFormat="1" applyFont="1" applyFill="1" applyBorder="1" applyAlignment="1" applyProtection="1">
      <alignment horizontal="right" vertical="center"/>
      <protection locked="0"/>
    </xf>
    <xf numFmtId="0" fontId="1" fillId="2" borderId="40" xfId="6" applyFill="1" applyBorder="1" applyAlignment="1" applyProtection="1">
      <alignment horizontal="left" vertical="top" wrapText="1" indent="1"/>
      <protection locked="0"/>
    </xf>
    <xf numFmtId="0" fontId="1" fillId="2" borderId="40" xfId="6" applyFill="1" applyBorder="1" applyAlignment="1" applyProtection="1">
      <alignment horizontal="left" wrapText="1" indent="1"/>
      <protection locked="0"/>
    </xf>
    <xf numFmtId="0" fontId="1" fillId="2" borderId="82" xfId="6" applyFill="1" applyBorder="1" applyAlignment="1" applyProtection="1">
      <alignment horizontal="center"/>
      <protection locked="0"/>
    </xf>
    <xf numFmtId="167" fontId="1" fillId="2" borderId="82" xfId="3" applyNumberFormat="1" applyFont="1" applyFill="1" applyBorder="1" applyProtection="1">
      <protection locked="0"/>
    </xf>
    <xf numFmtId="0" fontId="17" fillId="2" borderId="78" xfId="6" applyFont="1" applyFill="1" applyBorder="1" applyAlignment="1" applyProtection="1">
      <alignment horizontal="left" indent="1"/>
      <protection locked="0"/>
    </xf>
    <xf numFmtId="0" fontId="12" fillId="2" borderId="78" xfId="6" applyFont="1" applyFill="1" applyBorder="1" applyAlignment="1" applyProtection="1">
      <alignment horizontal="left" indent="1"/>
      <protection locked="0"/>
    </xf>
    <xf numFmtId="0" fontId="23" fillId="0" borderId="0" xfId="0" applyFont="1" applyAlignment="1">
      <alignment horizontal="left" vertical="center" wrapText="1"/>
    </xf>
    <xf numFmtId="169" fontId="2" fillId="2" borderId="41" xfId="2" applyNumberFormat="1" applyFont="1" applyFill="1" applyBorder="1" applyAlignment="1" applyProtection="1">
      <alignment horizontal="right" vertical="center"/>
      <protection locked="0"/>
    </xf>
    <xf numFmtId="169" fontId="2" fillId="2" borderId="69" xfId="2" applyNumberFormat="1" applyFont="1" applyFill="1" applyBorder="1" applyAlignment="1" applyProtection="1">
      <alignment horizontal="right" vertical="center"/>
      <protection locked="0"/>
    </xf>
    <xf numFmtId="169" fontId="21" fillId="2" borderId="41" xfId="2" applyNumberFormat="1" applyFont="1" applyFill="1" applyBorder="1" applyAlignment="1" applyProtection="1">
      <alignment horizontal="right" vertical="center"/>
      <protection locked="0"/>
    </xf>
    <xf numFmtId="169" fontId="2" fillId="2" borderId="73" xfId="2" applyNumberFormat="1" applyFont="1" applyFill="1" applyBorder="1" applyAlignment="1" applyProtection="1">
      <alignment horizontal="right" vertical="center"/>
      <protection locked="0"/>
    </xf>
    <xf numFmtId="169" fontId="2" fillId="2" borderId="81" xfId="2" applyNumberFormat="1" applyFont="1" applyFill="1" applyBorder="1" applyAlignment="1" applyProtection="1">
      <alignment horizontal="right" vertical="center"/>
      <protection locked="0"/>
    </xf>
    <xf numFmtId="169" fontId="2" fillId="2" borderId="39" xfId="2" applyNumberFormat="1" applyFont="1" applyFill="1" applyBorder="1" applyAlignment="1" applyProtection="1">
      <alignment horizontal="right" vertical="center"/>
      <protection locked="0"/>
    </xf>
    <xf numFmtId="169" fontId="2" fillId="0"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90" xfId="6" applyBorder="1" applyAlignment="1">
      <alignment horizontal="center"/>
    </xf>
    <xf numFmtId="0" fontId="1" fillId="0" borderId="91" xfId="6" applyBorder="1" applyAlignment="1">
      <alignment horizontal="center"/>
    </xf>
    <xf numFmtId="0" fontId="1" fillId="0" borderId="92" xfId="6" applyBorder="1" applyAlignment="1">
      <alignment horizontal="center"/>
    </xf>
    <xf numFmtId="164" fontId="21" fillId="0" borderId="40" xfId="1" applyNumberFormat="1" applyFont="1" applyBorder="1" applyAlignment="1">
      <alignment horizontal="center" vertical="center"/>
    </xf>
    <xf numFmtId="167" fontId="2" fillId="2" borderId="93" xfId="2" applyNumberFormat="1" applyFont="1" applyFill="1" applyBorder="1" applyAlignment="1" applyProtection="1">
      <alignment horizontal="right" vertical="center"/>
      <protection locked="0"/>
    </xf>
    <xf numFmtId="168" fontId="1" fillId="2" borderId="92" xfId="3" applyNumberFormat="1" applyFont="1" applyFill="1" applyBorder="1" applyProtection="1">
      <protection locked="0"/>
    </xf>
    <xf numFmtId="167" fontId="2" fillId="2" borderId="95" xfId="2" applyNumberFormat="1" applyFont="1" applyFill="1" applyBorder="1" applyAlignment="1" applyProtection="1">
      <alignment horizontal="right" vertical="center"/>
      <protection locked="0"/>
    </xf>
    <xf numFmtId="167" fontId="0" fillId="2" borderId="94" xfId="0" applyNumberFormat="1" applyFill="1" applyBorder="1"/>
    <xf numFmtId="0" fontId="1" fillId="0" borderId="96" xfId="6" applyBorder="1" applyAlignment="1">
      <alignment horizontal="center"/>
    </xf>
    <xf numFmtId="164" fontId="2" fillId="0" borderId="66" xfId="1" applyNumberFormat="1" applyFont="1" applyBorder="1" applyAlignment="1">
      <alignment horizontal="center" vertical="center"/>
    </xf>
    <xf numFmtId="167" fontId="1" fillId="2" borderId="92" xfId="3" applyNumberFormat="1" applyFont="1" applyFill="1" applyBorder="1" applyProtection="1">
      <protection locked="0"/>
    </xf>
    <xf numFmtId="167" fontId="2" fillId="2" borderId="94" xfId="2" applyNumberFormat="1" applyFont="1" applyFill="1" applyBorder="1" applyAlignment="1">
      <alignment horizontal="right" vertical="center"/>
    </xf>
    <xf numFmtId="167" fontId="2" fillId="2" borderId="94" xfId="2" applyNumberFormat="1" applyFont="1" applyFill="1" applyBorder="1" applyAlignment="1" applyProtection="1">
      <alignment horizontal="right" vertical="center"/>
      <protection locked="0"/>
    </xf>
    <xf numFmtId="164" fontId="2" fillId="0" borderId="97" xfId="1" applyNumberFormat="1" applyFont="1" applyBorder="1" applyAlignment="1">
      <alignment horizontal="center" vertical="center"/>
    </xf>
    <xf numFmtId="44" fontId="1" fillId="0" borderId="70" xfId="6" applyNumberFormat="1" applyBorder="1" applyAlignment="1">
      <alignment horizontal="right"/>
    </xf>
    <xf numFmtId="164" fontId="30" fillId="0" borderId="76" xfId="1" applyNumberFormat="1" applyFont="1" applyBorder="1" applyAlignment="1">
      <alignment horizontal="center" vertical="center"/>
    </xf>
    <xf numFmtId="167" fontId="30" fillId="0" borderId="76" xfId="2" applyNumberFormat="1" applyFont="1" applyBorder="1" applyAlignment="1">
      <alignment vertical="center"/>
    </xf>
    <xf numFmtId="10" fontId="30" fillId="2" borderId="77" xfId="2" applyNumberFormat="1" applyFont="1" applyFill="1" applyBorder="1" applyAlignment="1" applyProtection="1">
      <alignment vertical="center"/>
      <protection locked="0"/>
    </xf>
    <xf numFmtId="167" fontId="30" fillId="0" borderId="77" xfId="2" applyNumberFormat="1" applyFont="1" applyBorder="1" applyAlignment="1">
      <alignment vertical="center"/>
    </xf>
    <xf numFmtId="0" fontId="1" fillId="0" borderId="40" xfId="6" applyBorder="1" applyAlignment="1">
      <alignment horizontal="left" vertical="top" wrapText="1" indent="1"/>
    </xf>
    <xf numFmtId="0" fontId="22" fillId="4" borderId="0" xfId="0" applyFont="1" applyFill="1" applyAlignment="1">
      <alignment horizontal="center"/>
    </xf>
    <xf numFmtId="0" fontId="25" fillId="4" borderId="0" xfId="0" applyFont="1" applyFill="1" applyAlignment="1">
      <alignment horizontal="center" vertical="center"/>
    </xf>
    <xf numFmtId="0" fontId="23" fillId="0" borderId="0" xfId="0" applyFont="1" applyAlignment="1">
      <alignment horizontal="left" vertical="top" wrapText="1"/>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14" fontId="4" fillId="2" borderId="5" xfId="1" applyNumberFormat="1" applyFont="1" applyFill="1" applyBorder="1" applyAlignment="1" applyProtection="1">
      <alignment horizontal="left" vertical="center"/>
      <protection locked="0"/>
    </xf>
    <xf numFmtId="3" fontId="5" fillId="2" borderId="5" xfId="1" applyFont="1" applyFill="1" applyBorder="1" applyAlignment="1" applyProtection="1">
      <alignment horizontal="left" vertical="center"/>
      <protection locked="0"/>
    </xf>
    <xf numFmtId="40" fontId="4" fillId="2" borderId="5" xfId="2" applyNumberFormat="1" applyFont="1" applyFill="1" applyBorder="1" applyAlignment="1" applyProtection="1">
      <alignment horizontal="center" vertical="center"/>
      <protection locked="0"/>
    </xf>
    <xf numFmtId="40" fontId="4" fillId="2" borderId="25" xfId="2" applyNumberFormat="1" applyFont="1" applyFill="1" applyBorder="1" applyAlignment="1" applyProtection="1">
      <alignment horizontal="center" vertical="center"/>
      <protection locked="0"/>
    </xf>
    <xf numFmtId="49" fontId="4" fillId="2" borderId="12" xfId="1" applyNumberFormat="1" applyFont="1" applyFill="1" applyBorder="1" applyAlignment="1" applyProtection="1">
      <alignment horizontal="left" vertical="center"/>
      <protection locked="0"/>
    </xf>
    <xf numFmtId="49" fontId="4" fillId="2" borderId="5" xfId="1" applyNumberFormat="1" applyFont="1" applyFill="1" applyBorder="1" applyAlignment="1" applyProtection="1">
      <alignment horizontal="left" vertical="center"/>
      <protection locked="0"/>
    </xf>
    <xf numFmtId="49" fontId="11" fillId="3" borderId="23" xfId="1" applyNumberFormat="1" applyFont="1" applyFill="1" applyBorder="1" applyAlignment="1" applyProtection="1">
      <alignment horizontal="left" vertical="center" wrapText="1"/>
      <protection locked="0"/>
    </xf>
    <xf numFmtId="49" fontId="11" fillId="3" borderId="17" xfId="1" applyNumberFormat="1" applyFont="1" applyFill="1" applyBorder="1" applyAlignment="1" applyProtection="1">
      <alignment horizontal="left" vertical="center" wrapText="1"/>
      <protection locked="0"/>
    </xf>
    <xf numFmtId="49" fontId="11" fillId="3" borderId="24" xfId="1" applyNumberFormat="1" applyFont="1" applyFill="1" applyBorder="1" applyAlignment="1" applyProtection="1">
      <alignment horizontal="left" vertical="center" wrapText="1"/>
      <protection locked="0"/>
    </xf>
    <xf numFmtId="49" fontId="11" fillId="3" borderId="16" xfId="1" applyNumberFormat="1" applyFont="1" applyFill="1" applyBorder="1" applyAlignment="1" applyProtection="1">
      <alignment horizontal="center" vertical="center"/>
      <protection locked="0"/>
    </xf>
    <xf numFmtId="49" fontId="11" fillId="3" borderId="17" xfId="1" applyNumberFormat="1" applyFont="1" applyFill="1" applyBorder="1" applyAlignment="1" applyProtection="1">
      <alignment horizontal="center" vertical="center"/>
      <protection locked="0"/>
    </xf>
    <xf numFmtId="49" fontId="11" fillId="3" borderId="18" xfId="1" applyNumberFormat="1" applyFont="1" applyFill="1" applyBorder="1" applyAlignment="1" applyProtection="1">
      <alignment horizontal="center" vertical="center"/>
      <protection locked="0"/>
    </xf>
    <xf numFmtId="0" fontId="5" fillId="0" borderId="26" xfId="6" applyFont="1" applyBorder="1" applyAlignment="1" applyProtection="1">
      <alignment horizontal="center"/>
      <protection locked="0"/>
    </xf>
    <xf numFmtId="0" fontId="5" fillId="0" borderId="31" xfId="6" applyFont="1" applyBorder="1" applyAlignment="1" applyProtection="1">
      <alignment horizontal="center"/>
      <protection locked="0"/>
    </xf>
    <xf numFmtId="49" fontId="2" fillId="0" borderId="7" xfId="1" applyNumberFormat="1" applyFont="1" applyBorder="1" applyAlignment="1" applyProtection="1">
      <alignment horizontal="left" vertical="top" wrapText="1"/>
      <protection locked="0"/>
    </xf>
    <xf numFmtId="49" fontId="2" fillId="0" borderId="0" xfId="1" applyNumberFormat="1" applyFont="1" applyBorder="1" applyAlignment="1" applyProtection="1">
      <alignment horizontal="left" vertical="top" wrapText="1"/>
      <protection locked="0"/>
    </xf>
    <xf numFmtId="49" fontId="2" fillId="0" borderId="10" xfId="1" applyNumberFormat="1" applyFont="1" applyBorder="1" applyAlignment="1" applyProtection="1">
      <alignment horizontal="left" vertical="top" wrapText="1"/>
      <protection locked="0"/>
    </xf>
    <xf numFmtId="0" fontId="9" fillId="0" borderId="2" xfId="6" applyFont="1" applyBorder="1" applyAlignment="1" applyProtection="1">
      <alignment horizontal="right" vertical="center"/>
      <protection locked="0"/>
    </xf>
    <xf numFmtId="3" fontId="15" fillId="0" borderId="79" xfId="1" applyFont="1" applyBorder="1" applyAlignment="1" applyProtection="1">
      <alignment horizontal="left" vertical="top" wrapText="1"/>
      <protection locked="0"/>
    </xf>
    <xf numFmtId="3" fontId="15" fillId="0" borderId="2" xfId="1" applyFont="1" applyBorder="1" applyAlignment="1" applyProtection="1">
      <alignment horizontal="left" vertical="top" wrapText="1"/>
      <protection locked="0"/>
    </xf>
    <xf numFmtId="0" fontId="9" fillId="0" borderId="0" xfId="6" applyFont="1" applyAlignment="1" applyProtection="1">
      <alignment horizontal="right" vertical="center" wrapText="1"/>
      <protection locked="0"/>
    </xf>
    <xf numFmtId="3" fontId="15" fillId="0" borderId="7" xfId="1" applyFont="1" applyBorder="1" applyAlignment="1" applyProtection="1">
      <alignment horizontal="left" vertical="top" wrapText="1"/>
      <protection locked="0"/>
    </xf>
    <xf numFmtId="3" fontId="15" fillId="0" borderId="0" xfId="1" applyFont="1" applyBorder="1" applyAlignment="1" applyProtection="1">
      <alignment horizontal="left" vertical="top" wrapText="1"/>
      <protection locked="0"/>
    </xf>
    <xf numFmtId="49" fontId="11" fillId="3" borderId="23" xfId="1" applyNumberFormat="1" applyFont="1" applyFill="1" applyBorder="1" applyAlignment="1" applyProtection="1">
      <alignment horizontal="left" vertical="center"/>
      <protection locked="0"/>
    </xf>
    <xf numFmtId="49" fontId="11" fillId="3" borderId="17" xfId="1" applyNumberFormat="1" applyFont="1" applyFill="1" applyBorder="1" applyAlignment="1" applyProtection="1">
      <alignment horizontal="left" vertical="center"/>
      <protection locked="0"/>
    </xf>
    <xf numFmtId="49" fontId="11" fillId="3" borderId="24" xfId="1" applyNumberFormat="1" applyFont="1" applyFill="1" applyBorder="1" applyAlignment="1" applyProtection="1">
      <alignment horizontal="left" vertical="center"/>
      <protection locked="0"/>
    </xf>
    <xf numFmtId="3" fontId="15" fillId="0" borderId="8" xfId="1" applyFont="1" applyBorder="1" applyAlignment="1" applyProtection="1">
      <alignment horizontal="left" vertical="top" wrapText="1"/>
      <protection locked="0"/>
    </xf>
    <xf numFmtId="3" fontId="15" fillId="0" borderId="5" xfId="1" applyFont="1" applyBorder="1" applyAlignment="1" applyProtection="1">
      <alignment horizontal="left" vertical="top" wrapText="1"/>
      <protection locked="0"/>
    </xf>
    <xf numFmtId="0" fontId="9" fillId="0" borderId="5" xfId="6" applyFont="1" applyBorder="1" applyAlignment="1" applyProtection="1">
      <alignment horizontal="right" vertical="center"/>
      <protection locked="0"/>
    </xf>
    <xf numFmtId="49" fontId="11" fillId="0" borderId="19" xfId="1" applyNumberFormat="1" applyFont="1" applyBorder="1" applyAlignment="1" applyProtection="1">
      <alignment vertical="center"/>
      <protection locked="0"/>
    </xf>
    <xf numFmtId="49" fontId="11" fillId="0" borderId="4" xfId="1" applyNumberFormat="1" applyFont="1" applyBorder="1" applyAlignment="1" applyProtection="1">
      <alignment vertical="center"/>
      <protection locked="0"/>
    </xf>
    <xf numFmtId="49" fontId="11" fillId="0" borderId="7" xfId="1" applyNumberFormat="1" applyFont="1" applyBorder="1" applyAlignment="1" applyProtection="1">
      <alignment vertical="center"/>
      <protection locked="0"/>
    </xf>
    <xf numFmtId="49" fontId="11" fillId="0" borderId="0" xfId="1" applyNumberFormat="1" applyFont="1" applyBorder="1" applyAlignment="1" applyProtection="1">
      <alignment vertical="center"/>
      <protection locked="0"/>
    </xf>
    <xf numFmtId="49" fontId="4" fillId="0" borderId="4" xfId="1" applyNumberFormat="1" applyFont="1" applyBorder="1" applyAlignment="1" applyProtection="1">
      <alignment horizontal="center" vertical="center" wrapText="1"/>
      <protection locked="0"/>
    </xf>
    <xf numFmtId="49" fontId="4" fillId="0" borderId="0" xfId="1" applyNumberFormat="1" applyFont="1" applyBorder="1" applyAlignment="1" applyProtection="1">
      <alignment horizontal="center" vertical="center" wrapText="1"/>
      <protection locked="0"/>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9"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9"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9"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2:J36"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D12*F12</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H12*(1-I12)</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2:J77"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ROUND(E42,0)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ROUND(D42*F42,3)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H42*(1-I42)</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0:J132"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ROUND(D80*F80,3)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H80*(1-I80)</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37:J171"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D137*F137</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H137*(1-I137)</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75" zeroHeight="1" x14ac:dyDescent="0.25"/>
  <cols>
    <col min="1" max="1" width="2.85546875" style="258" customWidth="1"/>
    <col min="2" max="2" width="20.85546875" customWidth="1"/>
    <col min="3" max="3" width="12.42578125" customWidth="1"/>
    <col min="4" max="4" width="14.85546875" customWidth="1"/>
    <col min="5" max="5" width="13.85546875" customWidth="1"/>
    <col min="6" max="6" width="12.140625" customWidth="1"/>
    <col min="7" max="7" width="10.85546875" customWidth="1"/>
    <col min="8" max="8" width="21.85546875" customWidth="1"/>
    <col min="9" max="9" width="19.85546875" customWidth="1"/>
    <col min="10" max="10" width="5.5703125" customWidth="1"/>
    <col min="11" max="11" width="2.85546875" customWidth="1"/>
    <col min="12" max="12" width="1.85546875" hidden="1" customWidth="1"/>
    <col min="13" max="16384" width="9.140625" hidden="1"/>
  </cols>
  <sheetData>
    <row r="1" spans="2:10" x14ac:dyDescent="0.25"/>
    <row r="2" spans="2:10" ht="58.5" customHeight="1" x14ac:dyDescent="0.25">
      <c r="B2" s="257"/>
      <c r="C2" s="257"/>
      <c r="D2" s="257"/>
      <c r="E2" s="257"/>
      <c r="F2" s="257"/>
      <c r="G2" s="257"/>
      <c r="H2" s="257"/>
      <c r="I2" s="257"/>
      <c r="J2" s="257"/>
    </row>
    <row r="3" spans="2:10" ht="30" customHeight="1" x14ac:dyDescent="0.25">
      <c r="B3" s="257"/>
      <c r="C3" s="257"/>
      <c r="D3" s="329" t="s">
        <v>184</v>
      </c>
      <c r="E3" s="329"/>
      <c r="F3" s="329"/>
      <c r="G3" s="329"/>
      <c r="H3" s="329"/>
      <c r="I3" s="257"/>
      <c r="J3" s="257"/>
    </row>
    <row r="4" spans="2:10" ht="18.75" customHeight="1" x14ac:dyDescent="0.25">
      <c r="B4" s="257"/>
      <c r="C4" s="257"/>
      <c r="D4" s="330" t="s">
        <v>192</v>
      </c>
      <c r="E4" s="330"/>
      <c r="F4" s="330"/>
      <c r="G4" s="330"/>
      <c r="H4" s="330"/>
      <c r="I4" s="257"/>
      <c r="J4" s="257"/>
    </row>
    <row r="5" spans="2:10" ht="15.6" customHeight="1" x14ac:dyDescent="0.25"/>
    <row r="6" spans="2:10" ht="15.6" customHeight="1" x14ac:dyDescent="0.25">
      <c r="B6" s="258" t="s">
        <v>173</v>
      </c>
      <c r="C6" s="331" t="s">
        <v>209</v>
      </c>
      <c r="D6" s="331"/>
      <c r="E6" s="331"/>
      <c r="F6" s="331"/>
      <c r="G6" s="331"/>
      <c r="H6" s="331"/>
      <c r="I6" s="331"/>
      <c r="J6" s="262"/>
    </row>
    <row r="7" spans="2:10" ht="15.6" customHeight="1" x14ac:dyDescent="0.25">
      <c r="C7" s="331"/>
      <c r="D7" s="331"/>
      <c r="E7" s="331"/>
      <c r="F7" s="331"/>
      <c r="G7" s="331"/>
      <c r="H7" s="331"/>
      <c r="I7" s="331"/>
      <c r="J7" s="265"/>
    </row>
    <row r="8" spans="2:10" ht="15.6" customHeight="1" x14ac:dyDescent="0.25">
      <c r="C8" s="331"/>
      <c r="D8" s="331"/>
      <c r="E8" s="331"/>
      <c r="F8" s="331"/>
      <c r="G8" s="331"/>
      <c r="H8" s="331"/>
      <c r="I8" s="331"/>
      <c r="J8" s="265"/>
    </row>
    <row r="9" spans="2:10" ht="15.6" customHeight="1" x14ac:dyDescent="0.25">
      <c r="C9" s="331"/>
      <c r="D9" s="331"/>
      <c r="E9" s="331"/>
      <c r="F9" s="331"/>
      <c r="G9" s="331"/>
      <c r="H9" s="331"/>
      <c r="I9" s="331"/>
      <c r="J9" s="265"/>
    </row>
    <row r="10" spans="2:10" ht="15.6" customHeight="1" x14ac:dyDescent="0.25">
      <c r="C10" s="264"/>
      <c r="D10" s="264"/>
      <c r="E10" s="264"/>
      <c r="F10" s="264"/>
      <c r="G10" s="264"/>
      <c r="H10" s="264"/>
      <c r="I10" s="264"/>
      <c r="J10" s="265"/>
    </row>
    <row r="11" spans="2:10" ht="15.6" customHeight="1" x14ac:dyDescent="0.25">
      <c r="E11" s="334" t="s">
        <v>176</v>
      </c>
      <c r="F11" s="334"/>
      <c r="G11" s="334"/>
      <c r="H11" s="334"/>
    </row>
    <row r="12" spans="2:10" ht="15.6" customHeight="1" x14ac:dyDescent="0.25">
      <c r="E12" s="267"/>
      <c r="F12" s="267"/>
      <c r="G12" s="267"/>
      <c r="H12" s="267"/>
    </row>
    <row r="13" spans="2:10" ht="15.6" customHeight="1" x14ac:dyDescent="0.25">
      <c r="B13" s="259" t="s">
        <v>174</v>
      </c>
      <c r="C13" s="335" t="s">
        <v>185</v>
      </c>
      <c r="D13" s="335"/>
      <c r="E13" s="335"/>
      <c r="F13" s="335"/>
      <c r="G13" s="335"/>
      <c r="H13" s="335"/>
      <c r="I13" s="335"/>
      <c r="J13" s="335"/>
    </row>
    <row r="14" spans="2:10" ht="15.6" customHeight="1" x14ac:dyDescent="0.25"/>
    <row r="15" spans="2:10" ht="15.6" customHeight="1" x14ac:dyDescent="0.25">
      <c r="B15" s="260" t="s">
        <v>182</v>
      </c>
      <c r="C15" s="336" t="s">
        <v>191</v>
      </c>
      <c r="D15" s="337"/>
      <c r="E15" s="337"/>
      <c r="F15" s="261"/>
      <c r="G15" s="265"/>
      <c r="H15" s="265"/>
      <c r="I15" s="265"/>
    </row>
    <row r="16" spans="2:10" ht="15.6" customHeight="1" x14ac:dyDescent="0.25">
      <c r="B16" s="260"/>
      <c r="C16" s="338" t="s">
        <v>190</v>
      </c>
      <c r="D16" s="338"/>
      <c r="E16" s="338"/>
      <c r="F16" s="338"/>
      <c r="G16" s="338"/>
      <c r="H16" s="338"/>
      <c r="I16" s="338"/>
    </row>
    <row r="17" spans="2:10" ht="15.6" customHeight="1" x14ac:dyDescent="0.25">
      <c r="B17" s="260"/>
      <c r="C17" s="338"/>
      <c r="D17" s="338"/>
      <c r="E17" s="338"/>
      <c r="F17" s="338"/>
      <c r="G17" s="338"/>
      <c r="H17" s="338"/>
      <c r="I17" s="338"/>
    </row>
    <row r="18" spans="2:10" ht="15.6" customHeight="1" x14ac:dyDescent="0.25">
      <c r="B18" s="260"/>
      <c r="C18" s="340" t="s">
        <v>197</v>
      </c>
      <c r="D18" s="340"/>
      <c r="E18" s="340"/>
      <c r="F18" s="340"/>
      <c r="G18" s="340"/>
      <c r="H18" s="340"/>
      <c r="I18" s="340"/>
    </row>
    <row r="19" spans="2:10" ht="15.6" customHeight="1" x14ac:dyDescent="0.25">
      <c r="B19" s="260"/>
      <c r="C19" s="340"/>
      <c r="D19" s="340"/>
      <c r="E19" s="340"/>
      <c r="F19" s="340"/>
      <c r="G19" s="340"/>
      <c r="H19" s="340"/>
      <c r="I19" s="340"/>
    </row>
    <row r="20" spans="2:10" ht="15.6" customHeight="1" x14ac:dyDescent="0.25">
      <c r="B20" s="260"/>
      <c r="C20" s="268"/>
      <c r="D20" s="268"/>
      <c r="E20" s="268"/>
      <c r="F20" s="268"/>
      <c r="G20" s="268"/>
      <c r="H20" s="268"/>
      <c r="I20" s="268"/>
    </row>
    <row r="21" spans="2:10" ht="15.6" customHeight="1" x14ac:dyDescent="0.25">
      <c r="B21" s="260"/>
      <c r="C21" s="266"/>
      <c r="D21" s="266"/>
      <c r="E21" s="339" t="s">
        <v>181</v>
      </c>
      <c r="F21" s="339"/>
      <c r="G21" s="339"/>
      <c r="H21" s="339"/>
      <c r="I21" s="266"/>
    </row>
    <row r="22" spans="2:10" ht="15.6" customHeight="1" x14ac:dyDescent="0.25">
      <c r="B22" s="260" t="s">
        <v>175</v>
      </c>
      <c r="C22" s="331" t="s">
        <v>198</v>
      </c>
      <c r="D22" s="331"/>
      <c r="E22" s="331"/>
      <c r="F22" s="331"/>
      <c r="G22" s="331"/>
      <c r="H22" s="331"/>
      <c r="I22" s="331"/>
      <c r="J22" s="263"/>
    </row>
    <row r="23" spans="2:10" ht="15.6" customHeight="1" x14ac:dyDescent="0.25">
      <c r="C23" s="331"/>
      <c r="D23" s="331"/>
      <c r="E23" s="331"/>
      <c r="F23" s="331"/>
      <c r="G23" s="331"/>
      <c r="H23" s="331"/>
      <c r="I23" s="331"/>
      <c r="J23" s="263"/>
    </row>
    <row r="24" spans="2:10" ht="15.6" customHeight="1" x14ac:dyDescent="0.25">
      <c r="C24" s="264"/>
      <c r="D24" s="264"/>
      <c r="E24" s="264"/>
      <c r="F24" s="264"/>
      <c r="G24" s="264"/>
      <c r="H24" s="264"/>
      <c r="I24" s="264"/>
      <c r="J24" s="263"/>
    </row>
    <row r="25" spans="2:10" ht="15.6" customHeight="1" x14ac:dyDescent="0.25">
      <c r="B25" s="260" t="s">
        <v>177</v>
      </c>
      <c r="C25" s="341" t="s">
        <v>199</v>
      </c>
      <c r="D25" s="341"/>
      <c r="E25" s="341"/>
      <c r="F25" s="341"/>
      <c r="G25" s="341"/>
      <c r="H25" s="341"/>
      <c r="I25" s="341"/>
    </row>
    <row r="26" spans="2:10" ht="15.6" customHeight="1" x14ac:dyDescent="0.25">
      <c r="B26" s="260"/>
      <c r="C26" s="341"/>
      <c r="D26" s="341"/>
      <c r="E26" s="341"/>
      <c r="F26" s="341"/>
      <c r="G26" s="341"/>
      <c r="H26" s="341"/>
      <c r="I26" s="341"/>
    </row>
    <row r="27" spans="2:10" ht="15.6" customHeight="1" x14ac:dyDescent="0.25">
      <c r="C27" s="333" t="s">
        <v>201</v>
      </c>
      <c r="D27" s="333"/>
      <c r="E27" s="333"/>
      <c r="F27" s="333"/>
      <c r="G27" s="333"/>
      <c r="H27" s="333"/>
      <c r="I27" s="333"/>
    </row>
    <row r="28" spans="2:10" ht="15.6" customHeight="1" x14ac:dyDescent="0.25">
      <c r="C28" s="333"/>
      <c r="D28" s="333"/>
      <c r="E28" s="333"/>
      <c r="F28" s="333"/>
      <c r="G28" s="333"/>
      <c r="H28" s="333"/>
      <c r="I28" s="333"/>
    </row>
    <row r="29" spans="2:10" ht="15.6" customHeight="1" x14ac:dyDescent="0.25">
      <c r="C29" s="331" t="s">
        <v>200</v>
      </c>
      <c r="D29" s="331"/>
      <c r="E29" s="331"/>
      <c r="F29" s="331"/>
      <c r="G29" s="331"/>
      <c r="H29" s="331"/>
      <c r="I29" s="331"/>
    </row>
    <row r="30" spans="2:10" ht="15.6" customHeight="1" x14ac:dyDescent="0.25">
      <c r="C30" s="331"/>
      <c r="D30" s="331"/>
      <c r="E30" s="331"/>
      <c r="F30" s="331"/>
      <c r="G30" s="331"/>
      <c r="H30" s="331"/>
      <c r="I30" s="331"/>
    </row>
    <row r="31" spans="2:10" ht="15.6" customHeight="1" x14ac:dyDescent="0.25">
      <c r="C31" s="331" t="s">
        <v>202</v>
      </c>
      <c r="D31" s="331"/>
      <c r="E31" s="331"/>
      <c r="F31" s="331"/>
      <c r="G31" s="331"/>
      <c r="H31" s="331"/>
      <c r="I31" s="331"/>
    </row>
    <row r="32" spans="2:10" ht="15.6" customHeight="1" x14ac:dyDescent="0.25">
      <c r="C32" s="331"/>
      <c r="D32" s="331"/>
      <c r="E32" s="331"/>
      <c r="F32" s="331"/>
      <c r="G32" s="331"/>
      <c r="H32" s="331"/>
      <c r="I32" s="331"/>
    </row>
    <row r="33" spans="2:9" ht="15.6" customHeight="1" x14ac:dyDescent="0.25">
      <c r="C33" s="262"/>
      <c r="D33" s="262"/>
      <c r="E33" s="262"/>
      <c r="F33" s="262"/>
      <c r="G33" s="262"/>
      <c r="H33" s="262"/>
      <c r="I33" s="262"/>
    </row>
    <row r="34" spans="2:9" ht="15.6" customHeight="1" x14ac:dyDescent="0.25">
      <c r="B34" s="260" t="s">
        <v>178</v>
      </c>
      <c r="C34" s="331" t="s">
        <v>203</v>
      </c>
      <c r="D34" s="331"/>
      <c r="E34" s="331"/>
      <c r="F34" s="331"/>
      <c r="G34" s="331"/>
      <c r="H34" s="331"/>
      <c r="I34" s="331"/>
    </row>
    <row r="35" spans="2:9" ht="15.6" customHeight="1" x14ac:dyDescent="0.25">
      <c r="C35" s="331"/>
      <c r="D35" s="331"/>
      <c r="E35" s="331"/>
      <c r="F35" s="331"/>
      <c r="G35" s="331"/>
      <c r="H35" s="331"/>
      <c r="I35" s="331"/>
    </row>
    <row r="36" spans="2:9" ht="15.6" customHeight="1" x14ac:dyDescent="0.25">
      <c r="C36" s="264"/>
      <c r="D36" s="264"/>
      <c r="E36" s="264"/>
      <c r="F36" s="264"/>
      <c r="G36" s="264"/>
      <c r="H36" s="264"/>
      <c r="I36" s="264"/>
    </row>
    <row r="37" spans="2:9" ht="15.6" customHeight="1" x14ac:dyDescent="0.25">
      <c r="B37" s="260" t="s">
        <v>179</v>
      </c>
      <c r="C37" s="331" t="s">
        <v>204</v>
      </c>
      <c r="D37" s="331"/>
      <c r="E37" s="331"/>
      <c r="F37" s="331"/>
      <c r="G37" s="331"/>
      <c r="H37" s="331"/>
      <c r="I37" s="331"/>
    </row>
    <row r="38" spans="2:9" ht="15.6" customHeight="1" x14ac:dyDescent="0.25">
      <c r="C38" s="331"/>
      <c r="D38" s="331"/>
      <c r="E38" s="331"/>
      <c r="F38" s="331"/>
      <c r="G38" s="331"/>
      <c r="H38" s="331"/>
      <c r="I38" s="331"/>
    </row>
    <row r="39" spans="2:9" ht="15.6" customHeight="1" x14ac:dyDescent="0.25">
      <c r="C39" s="331"/>
      <c r="D39" s="331"/>
      <c r="E39" s="331"/>
      <c r="F39" s="331"/>
      <c r="G39" s="331"/>
      <c r="H39" s="331"/>
      <c r="I39" s="331"/>
    </row>
    <row r="40" spans="2:9" ht="15.6" customHeight="1" x14ac:dyDescent="0.25"/>
    <row r="41" spans="2:9" ht="15.6" customHeight="1" x14ac:dyDescent="0.25">
      <c r="B41" s="342" t="s">
        <v>180</v>
      </c>
      <c r="C41" s="331" t="s">
        <v>205</v>
      </c>
      <c r="D41" s="331"/>
      <c r="E41" s="331"/>
      <c r="F41" s="331"/>
      <c r="G41" s="331"/>
      <c r="H41" s="331"/>
      <c r="I41" s="331"/>
    </row>
    <row r="42" spans="2:9" ht="15.6" customHeight="1" x14ac:dyDescent="0.25">
      <c r="B42" s="342"/>
      <c r="C42" s="331"/>
      <c r="D42" s="331"/>
      <c r="E42" s="331"/>
      <c r="F42" s="331"/>
      <c r="G42" s="331"/>
      <c r="H42" s="331"/>
      <c r="I42" s="331"/>
    </row>
    <row r="43" spans="2:9" ht="15.6" customHeight="1" x14ac:dyDescent="0.25">
      <c r="C43" s="331"/>
      <c r="D43" s="331"/>
      <c r="E43" s="331"/>
      <c r="F43" s="331"/>
      <c r="G43" s="331"/>
      <c r="H43" s="331"/>
      <c r="I43" s="331"/>
    </row>
    <row r="44" spans="2:9" ht="15.6" customHeight="1" x14ac:dyDescent="0.25">
      <c r="E44" s="332" t="s">
        <v>206</v>
      </c>
      <c r="F44" s="332"/>
      <c r="G44" s="332"/>
      <c r="H44" s="332"/>
    </row>
    <row r="45" spans="2:9" ht="15.6" customHeight="1" x14ac:dyDescent="0.25">
      <c r="B45" s="269" t="s">
        <v>183</v>
      </c>
      <c r="C45" s="331" t="s">
        <v>207</v>
      </c>
      <c r="D45" s="331"/>
      <c r="E45" s="331"/>
      <c r="F45" s="331"/>
      <c r="G45" s="331"/>
      <c r="H45" s="331"/>
      <c r="I45" s="331"/>
    </row>
    <row r="46" spans="2:9" ht="15.6" customHeight="1" x14ac:dyDescent="0.25">
      <c r="C46" s="331"/>
      <c r="D46" s="331"/>
      <c r="E46" s="331"/>
      <c r="F46" s="331"/>
      <c r="G46" s="331"/>
      <c r="H46" s="331"/>
      <c r="I46" s="331"/>
    </row>
    <row r="47" spans="2:9" ht="15.6" customHeight="1" x14ac:dyDescent="0.25">
      <c r="C47" s="346" t="s">
        <v>208</v>
      </c>
      <c r="D47" s="346"/>
      <c r="E47" s="346"/>
      <c r="F47" s="346"/>
      <c r="G47" s="346"/>
      <c r="H47" s="346"/>
      <c r="I47" s="346"/>
    </row>
    <row r="48" spans="2:9" ht="15.6" customHeight="1" x14ac:dyDescent="0.25">
      <c r="C48" s="346"/>
      <c r="D48" s="346"/>
      <c r="E48" s="346"/>
      <c r="F48" s="346"/>
      <c r="G48" s="346"/>
      <c r="H48" s="346"/>
      <c r="I48" s="346"/>
    </row>
    <row r="49" spans="1:9" ht="15.6" customHeight="1" x14ac:dyDescent="0.25">
      <c r="C49" s="300"/>
      <c r="D49" s="300"/>
      <c r="E49" s="300"/>
      <c r="F49" s="300"/>
      <c r="G49" s="300"/>
      <c r="H49" s="300"/>
      <c r="I49" s="300"/>
    </row>
    <row r="50" spans="1:9" ht="15.6" customHeight="1" x14ac:dyDescent="0.25">
      <c r="B50" s="260" t="s">
        <v>186</v>
      </c>
      <c r="C50" s="346" t="s">
        <v>196</v>
      </c>
      <c r="D50" s="346"/>
      <c r="E50" s="346"/>
      <c r="F50" s="346"/>
      <c r="G50" s="346"/>
      <c r="H50" s="346"/>
      <c r="I50" s="346"/>
    </row>
    <row r="51" spans="1:9" ht="15.6" customHeight="1" x14ac:dyDescent="0.25">
      <c r="C51" s="346"/>
      <c r="D51" s="346"/>
      <c r="E51" s="346"/>
      <c r="F51" s="346"/>
      <c r="G51" s="346"/>
      <c r="H51" s="346"/>
      <c r="I51" s="346"/>
    </row>
    <row r="52" spans="1:9" ht="15.6" customHeight="1" x14ac:dyDescent="0.25">
      <c r="C52" s="346"/>
      <c r="D52" s="346"/>
      <c r="E52" s="346"/>
      <c r="F52" s="346"/>
      <c r="G52" s="346"/>
      <c r="H52" s="346"/>
      <c r="I52" s="346"/>
    </row>
    <row r="53" spans="1:9" ht="15.6" customHeight="1" x14ac:dyDescent="0.25">
      <c r="C53" s="300"/>
      <c r="D53" s="300"/>
      <c r="E53" s="300"/>
      <c r="F53" s="300"/>
      <c r="G53" s="300"/>
      <c r="H53" s="300"/>
      <c r="I53" s="300"/>
    </row>
    <row r="54" spans="1:9" ht="15.6" customHeight="1" x14ac:dyDescent="0.25">
      <c r="A54" s="345" t="s">
        <v>187</v>
      </c>
      <c r="B54" s="345"/>
      <c r="C54" s="346" t="s">
        <v>193</v>
      </c>
      <c r="D54" s="346"/>
      <c r="E54" s="346"/>
      <c r="F54" s="346"/>
      <c r="G54" s="346"/>
      <c r="H54" s="346"/>
      <c r="I54" s="346"/>
    </row>
    <row r="55" spans="1:9" ht="15.6" customHeight="1" x14ac:dyDescent="0.25">
      <c r="C55" s="346"/>
      <c r="D55" s="346"/>
      <c r="E55" s="346"/>
      <c r="F55" s="346"/>
      <c r="G55" s="346"/>
      <c r="H55" s="346"/>
      <c r="I55" s="346"/>
    </row>
    <row r="56" spans="1:9" ht="15.6" customHeight="1" x14ac:dyDescent="0.25">
      <c r="C56" s="300"/>
      <c r="D56" s="300"/>
      <c r="E56" s="300"/>
      <c r="F56" s="300"/>
      <c r="G56" s="300"/>
      <c r="H56" s="300"/>
      <c r="I56" s="300"/>
    </row>
    <row r="57" spans="1:9" ht="15.6" customHeight="1" x14ac:dyDescent="0.25">
      <c r="B57" s="260" t="s">
        <v>195</v>
      </c>
      <c r="C57" s="331" t="s">
        <v>210</v>
      </c>
      <c r="D57" s="331"/>
      <c r="E57" s="331"/>
      <c r="F57" s="331"/>
      <c r="G57" s="331"/>
      <c r="H57" s="331"/>
      <c r="I57" s="331"/>
    </row>
    <row r="58" spans="1:9" ht="15.6" customHeight="1" x14ac:dyDescent="0.25">
      <c r="C58" s="331"/>
      <c r="D58" s="331"/>
      <c r="E58" s="331"/>
      <c r="F58" s="331"/>
      <c r="G58" s="331"/>
      <c r="H58" s="331"/>
      <c r="I58" s="331"/>
    </row>
    <row r="59" spans="1:9" ht="15.6" customHeight="1" x14ac:dyDescent="0.25">
      <c r="C59" s="331"/>
      <c r="D59" s="331"/>
      <c r="E59" s="331"/>
      <c r="F59" s="331"/>
      <c r="G59" s="331"/>
      <c r="H59" s="331"/>
      <c r="I59" s="331"/>
    </row>
    <row r="60" spans="1:9" ht="15.6" customHeight="1" x14ac:dyDescent="0.25">
      <c r="C60" s="331"/>
      <c r="D60" s="331"/>
      <c r="E60" s="331"/>
      <c r="F60" s="331"/>
      <c r="G60" s="331"/>
      <c r="H60" s="331"/>
      <c r="I60" s="331"/>
    </row>
    <row r="61" spans="1:9" ht="15.6" customHeight="1" x14ac:dyDescent="0.25">
      <c r="C61" s="331"/>
      <c r="D61" s="331"/>
      <c r="E61" s="331"/>
      <c r="F61" s="331"/>
      <c r="G61" s="331"/>
      <c r="H61" s="331"/>
      <c r="I61" s="331"/>
    </row>
    <row r="62" spans="1:9" ht="15.6" customHeight="1" x14ac:dyDescent="0.25">
      <c r="C62" s="331"/>
      <c r="D62" s="331"/>
      <c r="E62" s="331"/>
      <c r="F62" s="331"/>
      <c r="G62" s="331"/>
      <c r="H62" s="331"/>
      <c r="I62" s="331"/>
    </row>
    <row r="63" spans="1:9" ht="15.6" customHeight="1" x14ac:dyDescent="0.25">
      <c r="C63" s="331"/>
      <c r="D63" s="331"/>
      <c r="E63" s="331"/>
      <c r="F63" s="331"/>
      <c r="G63" s="331"/>
      <c r="H63" s="331"/>
      <c r="I63" s="331"/>
    </row>
    <row r="64" spans="1:9" ht="15.6" customHeight="1" x14ac:dyDescent="0.25">
      <c r="C64" s="331"/>
      <c r="D64" s="331"/>
      <c r="E64" s="331"/>
      <c r="F64" s="331"/>
      <c r="G64" s="331"/>
      <c r="H64" s="331"/>
      <c r="I64" s="331"/>
    </row>
    <row r="65" spans="1:11" ht="15.6" customHeight="1" x14ac:dyDescent="0.25">
      <c r="C65" s="308"/>
      <c r="D65" s="308"/>
      <c r="E65" s="308"/>
      <c r="F65" s="308"/>
      <c r="G65" s="308"/>
      <c r="H65" s="308"/>
      <c r="I65" s="308"/>
    </row>
    <row r="66" spans="1:11" ht="15.6" customHeight="1" x14ac:dyDescent="0.25">
      <c r="A66" s="343" t="s">
        <v>189</v>
      </c>
      <c r="B66" s="343"/>
      <c r="C66" s="344" t="s">
        <v>194</v>
      </c>
      <c r="D66" s="344"/>
      <c r="E66" s="344"/>
      <c r="F66" s="344"/>
      <c r="G66" s="344"/>
      <c r="H66" s="344"/>
      <c r="I66" s="344"/>
    </row>
    <row r="67" spans="1:11" ht="15.6" customHeight="1" x14ac:dyDescent="0.25">
      <c r="C67" s="344"/>
      <c r="D67" s="344"/>
      <c r="E67" s="344"/>
      <c r="F67" s="344"/>
      <c r="G67" s="344"/>
      <c r="H67" s="344"/>
      <c r="I67" s="344"/>
    </row>
    <row r="68" spans="1:11" ht="15.6" customHeight="1" x14ac:dyDescent="0.25">
      <c r="C68" s="344"/>
      <c r="D68" s="344"/>
      <c r="E68" s="344"/>
      <c r="F68" s="344"/>
      <c r="G68" s="344"/>
      <c r="H68" s="344"/>
      <c r="I68" s="344"/>
      <c r="K68" t="s">
        <v>188</v>
      </c>
    </row>
    <row r="69" spans="1:11" x14ac:dyDescent="0.25"/>
    <row r="147" ht="15" hidden="1" customHeight="1" x14ac:dyDescent="0.25"/>
    <row r="148" ht="15" hidden="1" customHeight="1" x14ac:dyDescent="0.25"/>
    <row r="150" ht="35.25" hidden="1" customHeight="1" x14ac:dyDescent="0.25"/>
    <row r="180" ht="15" hidden="1" customHeight="1" x14ac:dyDescent="0.25"/>
    <row r="197" ht="15" hidden="1" customHeight="1" x14ac:dyDescent="0.25"/>
  </sheetData>
  <mergeCells count="27">
    <mergeCell ref="C29:I30"/>
    <mergeCell ref="C25:I26"/>
    <mergeCell ref="B41:B42"/>
    <mergeCell ref="C45:I46"/>
    <mergeCell ref="A66:B66"/>
    <mergeCell ref="C66:I68"/>
    <mergeCell ref="A54:B54"/>
    <mergeCell ref="C47:I48"/>
    <mergeCell ref="C54:I55"/>
    <mergeCell ref="C57:I64"/>
    <mergeCell ref="C50:I52"/>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s>
  <pageMargins left="0.4" right="0.4" top="0.3" bottom="0.65" header="0.5" footer="0.5"/>
  <pageSetup scale="61"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05"/>
  <sheetViews>
    <sheetView showGridLines="0" showZeros="0" tabSelected="1" view="pageBreakPreview" zoomScaleNormal="100" zoomScaleSheetLayoutView="100" workbookViewId="0">
      <selection activeCell="F20" sqref="F20"/>
    </sheetView>
  </sheetViews>
  <sheetFormatPr defaultColWidth="0" defaultRowHeight="15" x14ac:dyDescent="0.25"/>
  <cols>
    <col min="1" max="1" width="2.85546875" customWidth="1"/>
    <col min="2" max="2" width="44.140625" customWidth="1"/>
    <col min="3" max="3" width="12.42578125" customWidth="1"/>
    <col min="4" max="4" width="14.85546875" style="183" customWidth="1"/>
    <col min="5" max="5" width="11.140625" customWidth="1"/>
    <col min="6" max="6" width="13.42578125" style="75" customWidth="1"/>
    <col min="7" max="7" width="10.85546875" customWidth="1"/>
    <col min="8" max="8" width="21.85546875" style="75" customWidth="1"/>
    <col min="9" max="9" width="12.85546875" style="163" customWidth="1"/>
    <col min="10" max="10" width="21.85546875" style="75" customWidth="1"/>
    <col min="11" max="11" width="2.85546875" customWidth="1"/>
    <col min="12" max="12" width="1.85546875" hidden="1" customWidth="1"/>
    <col min="13" max="16384" width="9.140625" hidden="1"/>
  </cols>
  <sheetData>
    <row r="1" spans="2:11" ht="49.35" customHeight="1" x14ac:dyDescent="0.35">
      <c r="B1" s="1" t="s">
        <v>211</v>
      </c>
      <c r="C1" s="1"/>
      <c r="D1" s="164"/>
      <c r="E1" s="2"/>
      <c r="F1" s="61"/>
      <c r="G1" s="2" t="s">
        <v>0</v>
      </c>
      <c r="H1" s="76"/>
      <c r="I1" s="3"/>
      <c r="J1" s="77"/>
      <c r="K1" s="4" t="s">
        <v>0</v>
      </c>
    </row>
    <row r="2" spans="2:11" ht="30" customHeight="1" thickBot="1" x14ac:dyDescent="0.4">
      <c r="B2" s="1" t="s">
        <v>1</v>
      </c>
      <c r="C2" s="1"/>
      <c r="D2" s="164"/>
      <c r="E2" s="2"/>
      <c r="F2" s="61"/>
      <c r="G2" s="2"/>
      <c r="H2" s="77"/>
      <c r="I2" s="3"/>
      <c r="J2" s="77" t="s">
        <v>212</v>
      </c>
      <c r="K2" s="4"/>
    </row>
    <row r="3" spans="2:11" x14ac:dyDescent="0.25">
      <c r="B3" s="356" t="s">
        <v>2</v>
      </c>
      <c r="C3" s="357"/>
      <c r="D3" s="357"/>
      <c r="E3" s="357"/>
      <c r="F3" s="357"/>
      <c r="G3" s="357"/>
      <c r="H3" s="357"/>
      <c r="I3" s="357"/>
      <c r="J3" s="358"/>
      <c r="K3" s="57"/>
    </row>
    <row r="4" spans="2:11" x14ac:dyDescent="0.25">
      <c r="B4" s="351" t="s">
        <v>214</v>
      </c>
      <c r="C4" s="352"/>
      <c r="D4" s="165"/>
      <c r="E4" s="5"/>
      <c r="F4" s="347">
        <v>45912</v>
      </c>
      <c r="G4" s="348"/>
      <c r="H4" s="78"/>
      <c r="I4" s="349"/>
      <c r="J4" s="350"/>
      <c r="K4" s="114"/>
    </row>
    <row r="5" spans="2:11" ht="15.75" thickBot="1" x14ac:dyDescent="0.3">
      <c r="B5" s="6" t="s">
        <v>3</v>
      </c>
      <c r="C5" s="7"/>
      <c r="D5" s="166"/>
      <c r="E5" s="8"/>
      <c r="F5" s="62" t="s">
        <v>4</v>
      </c>
      <c r="G5" s="9"/>
      <c r="H5" s="79"/>
      <c r="I5" s="10" t="s">
        <v>5</v>
      </c>
      <c r="J5" s="86" t="s">
        <v>220</v>
      </c>
      <c r="K5" s="85"/>
    </row>
    <row r="6" spans="2:11" ht="15.75" thickBot="1" x14ac:dyDescent="0.3">
      <c r="B6" s="7"/>
      <c r="C6" s="7"/>
      <c r="D6" s="166"/>
      <c r="E6" s="8"/>
      <c r="F6" s="63"/>
      <c r="G6" s="11"/>
      <c r="H6" s="79"/>
      <c r="I6" s="10"/>
      <c r="J6" s="82"/>
      <c r="K6" s="85"/>
    </row>
    <row r="7" spans="2:11" x14ac:dyDescent="0.25">
      <c r="B7" s="87"/>
      <c r="C7" s="88"/>
      <c r="D7" s="167"/>
      <c r="E7" s="89"/>
      <c r="F7" s="156" t="s">
        <v>145</v>
      </c>
      <c r="G7" s="90"/>
      <c r="H7" s="91"/>
      <c r="I7" s="359" t="s">
        <v>112</v>
      </c>
      <c r="J7" s="360"/>
      <c r="K7" s="26"/>
    </row>
    <row r="8" spans="2:11" ht="15.75" thickBot="1" x14ac:dyDescent="0.3">
      <c r="B8" s="12" t="s">
        <v>6</v>
      </c>
      <c r="C8" s="13"/>
      <c r="D8" s="168" t="s">
        <v>7</v>
      </c>
      <c r="E8" s="14" t="s">
        <v>8</v>
      </c>
      <c r="F8" s="157" t="s">
        <v>146</v>
      </c>
      <c r="G8" s="15"/>
      <c r="H8" s="80" t="s">
        <v>9</v>
      </c>
      <c r="I8" s="16" t="s">
        <v>10</v>
      </c>
      <c r="J8" s="92" t="s">
        <v>11</v>
      </c>
      <c r="K8" s="115"/>
    </row>
    <row r="9" spans="2:11" ht="15" customHeight="1" x14ac:dyDescent="0.25">
      <c r="B9" s="353" t="s">
        <v>12</v>
      </c>
      <c r="C9" s="354"/>
      <c r="D9" s="354"/>
      <c r="E9" s="354"/>
      <c r="F9" s="354"/>
      <c r="G9" s="354"/>
      <c r="H9" s="354"/>
      <c r="I9" s="354"/>
      <c r="J9" s="355"/>
      <c r="K9" s="84"/>
    </row>
    <row r="10" spans="2:11" x14ac:dyDescent="0.25">
      <c r="B10" s="196" t="s">
        <v>167</v>
      </c>
      <c r="C10" s="197"/>
      <c r="D10" s="198"/>
      <c r="E10" s="199"/>
      <c r="F10" s="200"/>
      <c r="G10" s="201"/>
      <c r="H10" s="202"/>
      <c r="I10" s="203"/>
      <c r="J10" s="204"/>
      <c r="K10" s="116" t="s">
        <v>14</v>
      </c>
    </row>
    <row r="11" spans="2:11" hidden="1" x14ac:dyDescent="0.25">
      <c r="D11"/>
      <c r="F11"/>
      <c r="H11"/>
      <c r="I11"/>
      <c r="J11"/>
      <c r="K11" s="116" t="s">
        <v>14</v>
      </c>
    </row>
    <row r="12" spans="2:11" x14ac:dyDescent="0.25">
      <c r="B12" s="212" t="s">
        <v>15</v>
      </c>
      <c r="C12" s="205"/>
      <c r="D12" s="302"/>
      <c r="E12" s="206" t="s">
        <v>16</v>
      </c>
      <c r="F12" s="323">
        <v>10</v>
      </c>
      <c r="G12" s="322" t="s">
        <v>13</v>
      </c>
      <c r="H12" s="207">
        <f>IF($D12="",0,IF(D12*F12&lt;5300,5300,D12*F12))</f>
        <v>0</v>
      </c>
      <c r="I12" s="274"/>
      <c r="J12" s="214">
        <f t="shared" ref="J12:J21" si="0">H12*(1-I12)</f>
        <v>0</v>
      </c>
      <c r="K12" s="116" t="s">
        <v>14</v>
      </c>
    </row>
    <row r="13" spans="2:11" x14ac:dyDescent="0.25">
      <c r="B13" s="213" t="s">
        <v>156</v>
      </c>
      <c r="C13" s="208"/>
      <c r="D13" s="301"/>
      <c r="E13" s="222" t="s">
        <v>16</v>
      </c>
      <c r="F13" s="323">
        <v>7.5</v>
      </c>
      <c r="G13" s="250" t="s">
        <v>13</v>
      </c>
      <c r="H13" s="210">
        <f>IF($D13="",0,IF(D13*F13&lt;8000,8000,D13*F13))</f>
        <v>0</v>
      </c>
      <c r="I13" s="275"/>
      <c r="J13" s="215">
        <f t="shared" si="0"/>
        <v>0</v>
      </c>
      <c r="K13" s="116" t="s">
        <v>14</v>
      </c>
    </row>
    <row r="14" spans="2:11" x14ac:dyDescent="0.25">
      <c r="B14" s="213" t="s">
        <v>157</v>
      </c>
      <c r="C14" s="208"/>
      <c r="D14" s="301">
        <v>18000</v>
      </c>
      <c r="E14" s="222" t="s">
        <v>16</v>
      </c>
      <c r="F14" s="323">
        <v>6.5</v>
      </c>
      <c r="G14" s="250" t="s">
        <v>13</v>
      </c>
      <c r="H14" s="210">
        <f>IF($D14="",0,IF(D14*F14&lt;30000,30000,D14*F14))</f>
        <v>117000</v>
      </c>
      <c r="I14" s="275"/>
      <c r="J14" s="215">
        <f t="shared" si="0"/>
        <v>117000</v>
      </c>
      <c r="K14" s="116" t="s">
        <v>14</v>
      </c>
    </row>
    <row r="15" spans="2:11" x14ac:dyDescent="0.25">
      <c r="B15" s="213" t="s">
        <v>158</v>
      </c>
      <c r="C15" s="208"/>
      <c r="D15" s="301"/>
      <c r="E15" s="222" t="s">
        <v>16</v>
      </c>
      <c r="F15" s="323">
        <v>4.5</v>
      </c>
      <c r="G15" s="250" t="s">
        <v>13</v>
      </c>
      <c r="H15" s="210">
        <f>IF($D15="",0,IF(D15*F15&lt;100000,100000,D15*F15))</f>
        <v>0</v>
      </c>
      <c r="I15" s="275"/>
      <c r="J15" s="215">
        <f t="shared" si="0"/>
        <v>0</v>
      </c>
      <c r="K15" s="116" t="s">
        <v>14</v>
      </c>
    </row>
    <row r="16" spans="2:11" x14ac:dyDescent="0.25">
      <c r="B16" s="213" t="s">
        <v>159</v>
      </c>
      <c r="C16" s="208"/>
      <c r="D16" s="301"/>
      <c r="E16" s="222" t="s">
        <v>16</v>
      </c>
      <c r="F16" s="323">
        <v>3</v>
      </c>
      <c r="G16" s="250" t="s">
        <v>13</v>
      </c>
      <c r="H16" s="210">
        <f>IF($D16="",0,IF(D16*F16&lt;175000,175000,D16*F16))</f>
        <v>0</v>
      </c>
      <c r="I16" s="275"/>
      <c r="J16" s="215">
        <f t="shared" si="0"/>
        <v>0</v>
      </c>
      <c r="K16" s="116" t="s">
        <v>14</v>
      </c>
    </row>
    <row r="17" spans="2:11" x14ac:dyDescent="0.25">
      <c r="B17" s="213" t="s">
        <v>160</v>
      </c>
      <c r="C17" s="208"/>
      <c r="D17" s="301"/>
      <c r="E17" s="222" t="s">
        <v>16</v>
      </c>
      <c r="F17" s="323">
        <v>2.5</v>
      </c>
      <c r="G17" s="250" t="s">
        <v>13</v>
      </c>
      <c r="H17" s="210">
        <f>IF($D17="",0,IF(D17*F17&lt;500000,500000,D17*F17))</f>
        <v>0</v>
      </c>
      <c r="I17" s="275"/>
      <c r="J17" s="215">
        <f t="shared" si="0"/>
        <v>0</v>
      </c>
      <c r="K17" s="116" t="s">
        <v>14</v>
      </c>
    </row>
    <row r="18" spans="2:11" x14ac:dyDescent="0.25">
      <c r="B18" s="208" t="s">
        <v>168</v>
      </c>
      <c r="C18" s="208"/>
      <c r="D18" s="301">
        <v>7060</v>
      </c>
      <c r="E18" s="222" t="s">
        <v>18</v>
      </c>
      <c r="F18" s="323">
        <v>9.5</v>
      </c>
      <c r="G18" s="250" t="s">
        <v>13</v>
      </c>
      <c r="H18" s="210">
        <f>ROUND(D18*F18,3)</f>
        <v>67070</v>
      </c>
      <c r="I18" s="275"/>
      <c r="J18" s="215">
        <f t="shared" si="0"/>
        <v>67070</v>
      </c>
      <c r="K18" s="116" t="s">
        <v>14</v>
      </c>
    </row>
    <row r="19" spans="2:11" x14ac:dyDescent="0.25">
      <c r="B19" s="208" t="s">
        <v>169</v>
      </c>
      <c r="C19" s="208"/>
      <c r="D19" s="301">
        <v>12.7</v>
      </c>
      <c r="E19" s="222" t="s">
        <v>17</v>
      </c>
      <c r="F19" s="323">
        <v>2169</v>
      </c>
      <c r="G19" s="250" t="s">
        <v>13</v>
      </c>
      <c r="H19" s="210">
        <f t="shared" ref="H19:H36" si="1">ROUND(D19*F19,3)</f>
        <v>27546.3</v>
      </c>
      <c r="I19" s="275"/>
      <c r="J19" s="215">
        <f t="shared" si="0"/>
        <v>27546.3</v>
      </c>
      <c r="K19" s="116" t="s">
        <v>14</v>
      </c>
    </row>
    <row r="20" spans="2:11" x14ac:dyDescent="0.25">
      <c r="B20" s="208" t="s">
        <v>215</v>
      </c>
      <c r="C20" s="208"/>
      <c r="D20" s="301"/>
      <c r="E20" s="222" t="s">
        <v>19</v>
      </c>
      <c r="F20" s="313">
        <v>268030.5</v>
      </c>
      <c r="G20" s="250" t="s">
        <v>13</v>
      </c>
      <c r="H20" s="210">
        <f t="shared" si="1"/>
        <v>0</v>
      </c>
      <c r="I20" s="275"/>
      <c r="J20" s="215">
        <f t="shared" si="0"/>
        <v>0</v>
      </c>
      <c r="K20" s="116" t="s">
        <v>14</v>
      </c>
    </row>
    <row r="21" spans="2:11" x14ac:dyDescent="0.25">
      <c r="B21" s="245" t="s">
        <v>27</v>
      </c>
      <c r="C21" s="208"/>
      <c r="D21" s="301">
        <v>1</v>
      </c>
      <c r="E21" s="222" t="s">
        <v>19</v>
      </c>
      <c r="F21" s="323">
        <v>1260</v>
      </c>
      <c r="G21" s="250" t="s">
        <v>13</v>
      </c>
      <c r="H21" s="210">
        <f t="shared" si="1"/>
        <v>1260</v>
      </c>
      <c r="I21" s="275"/>
      <c r="J21" s="215">
        <f t="shared" si="0"/>
        <v>1260</v>
      </c>
      <c r="K21" s="116"/>
    </row>
    <row r="22" spans="2:11" x14ac:dyDescent="0.25">
      <c r="B22" s="246" t="s">
        <v>25</v>
      </c>
      <c r="C22" s="208"/>
      <c r="D22" s="301">
        <v>13</v>
      </c>
      <c r="E22" s="309" t="s">
        <v>19</v>
      </c>
      <c r="F22" s="323">
        <v>233</v>
      </c>
      <c r="G22" s="250" t="s">
        <v>13</v>
      </c>
      <c r="H22" s="210">
        <f t="shared" si="1"/>
        <v>3029</v>
      </c>
      <c r="I22" s="275"/>
      <c r="J22" s="215">
        <f t="shared" ref="J22:J36" si="2">H22*(1-I22)</f>
        <v>3029</v>
      </c>
      <c r="K22" s="116"/>
    </row>
    <row r="23" spans="2:11" x14ac:dyDescent="0.25">
      <c r="B23" s="246" t="s">
        <v>166</v>
      </c>
      <c r="C23" s="208"/>
      <c r="D23" s="301"/>
      <c r="E23" s="310" t="s">
        <v>19</v>
      </c>
      <c r="F23" s="323">
        <v>700</v>
      </c>
      <c r="G23" s="250" t="s">
        <v>13</v>
      </c>
      <c r="H23" s="210">
        <f t="shared" si="1"/>
        <v>0</v>
      </c>
      <c r="I23" s="275"/>
      <c r="J23" s="215">
        <f t="shared" si="2"/>
        <v>0</v>
      </c>
      <c r="K23" s="116"/>
    </row>
    <row r="24" spans="2:11" x14ac:dyDescent="0.25">
      <c r="B24" s="247" t="s">
        <v>22</v>
      </c>
      <c r="C24" s="208"/>
      <c r="D24" s="301"/>
      <c r="E24" s="311" t="s">
        <v>23</v>
      </c>
      <c r="F24" s="323">
        <v>3</v>
      </c>
      <c r="G24" s="250" t="s">
        <v>13</v>
      </c>
      <c r="H24" s="210">
        <f t="shared" si="1"/>
        <v>0</v>
      </c>
      <c r="I24" s="275"/>
      <c r="J24" s="215">
        <f t="shared" si="2"/>
        <v>0</v>
      </c>
      <c r="K24" s="116"/>
    </row>
    <row r="25" spans="2:11" x14ac:dyDescent="0.25">
      <c r="B25" s="248" t="s">
        <v>26</v>
      </c>
      <c r="C25" s="208"/>
      <c r="D25" s="301">
        <v>1</v>
      </c>
      <c r="E25" s="309" t="s">
        <v>19</v>
      </c>
      <c r="F25" s="323">
        <v>2466</v>
      </c>
      <c r="G25" s="250" t="s">
        <v>13</v>
      </c>
      <c r="H25" s="210">
        <f t="shared" si="1"/>
        <v>2466</v>
      </c>
      <c r="I25" s="275"/>
      <c r="J25" s="215">
        <f t="shared" si="2"/>
        <v>2466</v>
      </c>
      <c r="K25" s="116"/>
    </row>
    <row r="26" spans="2:11" x14ac:dyDescent="0.25">
      <c r="B26" s="254" t="s">
        <v>161</v>
      </c>
      <c r="C26" s="254"/>
      <c r="D26" s="303"/>
      <c r="E26" s="255" t="s">
        <v>19</v>
      </c>
      <c r="F26" s="323">
        <v>578</v>
      </c>
      <c r="G26" s="312" t="s">
        <v>13</v>
      </c>
      <c r="H26" s="210">
        <f t="shared" si="1"/>
        <v>0</v>
      </c>
      <c r="I26" s="276"/>
      <c r="J26" s="256">
        <f t="shared" si="2"/>
        <v>0</v>
      </c>
      <c r="K26" s="116"/>
    </row>
    <row r="27" spans="2:11" x14ac:dyDescent="0.25">
      <c r="B27" s="247" t="s">
        <v>24</v>
      </c>
      <c r="C27" s="208"/>
      <c r="D27" s="301">
        <v>2800</v>
      </c>
      <c r="E27" s="310" t="s">
        <v>23</v>
      </c>
      <c r="F27" s="323">
        <v>4</v>
      </c>
      <c r="G27" s="250" t="s">
        <v>13</v>
      </c>
      <c r="H27" s="210">
        <f t="shared" si="1"/>
        <v>11200</v>
      </c>
      <c r="I27" s="275"/>
      <c r="J27" s="215">
        <f t="shared" si="2"/>
        <v>11200</v>
      </c>
      <c r="K27" s="116"/>
    </row>
    <row r="28" spans="2:11" x14ac:dyDescent="0.25">
      <c r="B28" s="254" t="s">
        <v>162</v>
      </c>
      <c r="C28" s="254"/>
      <c r="D28" s="303"/>
      <c r="E28" s="255" t="s">
        <v>23</v>
      </c>
      <c r="F28" s="323">
        <v>46</v>
      </c>
      <c r="G28" s="312"/>
      <c r="H28" s="210">
        <f t="shared" si="1"/>
        <v>0</v>
      </c>
      <c r="I28" s="276"/>
      <c r="J28" s="256">
        <f t="shared" si="2"/>
        <v>0</v>
      </c>
      <c r="K28" s="116"/>
    </row>
    <row r="29" spans="2:11" x14ac:dyDescent="0.25">
      <c r="B29" s="247" t="s">
        <v>164</v>
      </c>
      <c r="C29" s="208"/>
      <c r="D29" s="301"/>
      <c r="E29" s="311" t="s">
        <v>19</v>
      </c>
      <c r="F29" s="323">
        <v>35</v>
      </c>
      <c r="G29" s="250" t="s">
        <v>13</v>
      </c>
      <c r="H29" s="210">
        <f t="shared" si="1"/>
        <v>0</v>
      </c>
      <c r="I29" s="275"/>
      <c r="J29" s="215">
        <f t="shared" si="2"/>
        <v>0</v>
      </c>
      <c r="K29" s="116"/>
    </row>
    <row r="30" spans="2:11" x14ac:dyDescent="0.25">
      <c r="B30" s="248" t="s">
        <v>165</v>
      </c>
      <c r="C30" s="208"/>
      <c r="D30" s="301">
        <v>144</v>
      </c>
      <c r="E30" s="309" t="s">
        <v>23</v>
      </c>
      <c r="F30" s="323">
        <v>9</v>
      </c>
      <c r="G30" s="250" t="s">
        <v>13</v>
      </c>
      <c r="H30" s="210">
        <f t="shared" si="1"/>
        <v>1296</v>
      </c>
      <c r="I30" s="275"/>
      <c r="J30" s="215">
        <f t="shared" si="2"/>
        <v>1296</v>
      </c>
      <c r="K30" s="116"/>
    </row>
    <row r="31" spans="2:11" x14ac:dyDescent="0.25">
      <c r="B31" s="254" t="s">
        <v>163</v>
      </c>
      <c r="C31" s="254"/>
      <c r="D31" s="303"/>
      <c r="E31" s="255" t="s">
        <v>17</v>
      </c>
      <c r="F31" s="323">
        <v>289</v>
      </c>
      <c r="G31" s="312"/>
      <c r="H31" s="210">
        <f t="shared" si="1"/>
        <v>0</v>
      </c>
      <c r="I31" s="276"/>
      <c r="J31" s="256">
        <f t="shared" si="2"/>
        <v>0</v>
      </c>
      <c r="K31" s="116"/>
    </row>
    <row r="32" spans="2:11" x14ac:dyDescent="0.25">
      <c r="B32" s="246" t="s">
        <v>20</v>
      </c>
      <c r="C32" s="208"/>
      <c r="D32" s="301"/>
      <c r="E32" s="310" t="s">
        <v>18</v>
      </c>
      <c r="F32" s="323">
        <v>4</v>
      </c>
      <c r="G32" s="250" t="s">
        <v>13</v>
      </c>
      <c r="H32" s="210">
        <f t="shared" si="1"/>
        <v>0</v>
      </c>
      <c r="I32" s="275"/>
      <c r="J32" s="215">
        <f t="shared" si="2"/>
        <v>0</v>
      </c>
      <c r="K32" s="116"/>
    </row>
    <row r="33" spans="2:11" x14ac:dyDescent="0.25">
      <c r="B33" s="247" t="s">
        <v>170</v>
      </c>
      <c r="C33" s="208"/>
      <c r="D33" s="301">
        <v>25.4</v>
      </c>
      <c r="E33" s="309" t="s">
        <v>17</v>
      </c>
      <c r="F33" s="323">
        <v>1927</v>
      </c>
      <c r="G33" s="250" t="s">
        <v>13</v>
      </c>
      <c r="H33" s="210">
        <f t="shared" si="1"/>
        <v>48945.8</v>
      </c>
      <c r="I33" s="275"/>
      <c r="J33" s="215">
        <f t="shared" si="2"/>
        <v>48945.8</v>
      </c>
      <c r="K33" s="116"/>
    </row>
    <row r="34" spans="2:11" x14ac:dyDescent="0.25">
      <c r="B34" s="248" t="s">
        <v>21</v>
      </c>
      <c r="C34" s="208"/>
      <c r="D34" s="301">
        <v>1</v>
      </c>
      <c r="E34" s="310" t="s">
        <v>19</v>
      </c>
      <c r="F34" s="323">
        <v>3316</v>
      </c>
      <c r="G34" s="250" t="s">
        <v>13</v>
      </c>
      <c r="H34" s="210">
        <f t="shared" si="1"/>
        <v>3316</v>
      </c>
      <c r="I34" s="275"/>
      <c r="J34" s="215">
        <f t="shared" si="2"/>
        <v>3316</v>
      </c>
      <c r="K34" s="117"/>
    </row>
    <row r="35" spans="2:11" ht="15" customHeight="1" x14ac:dyDescent="0.25">
      <c r="B35" s="272"/>
      <c r="C35" s="272"/>
      <c r="D35" s="301"/>
      <c r="E35" s="271"/>
      <c r="F35" s="270"/>
      <c r="G35" s="195" t="s">
        <v>13</v>
      </c>
      <c r="H35" s="210">
        <f t="shared" si="1"/>
        <v>0</v>
      </c>
      <c r="I35" s="275"/>
      <c r="J35" s="215">
        <f t="shared" si="2"/>
        <v>0</v>
      </c>
      <c r="K35" s="117"/>
    </row>
    <row r="36" spans="2:11" ht="15" customHeight="1" x14ac:dyDescent="0.25">
      <c r="B36" s="273" t="s">
        <v>28</v>
      </c>
      <c r="C36" s="272"/>
      <c r="D36" s="301"/>
      <c r="E36" s="271"/>
      <c r="F36" s="270"/>
      <c r="G36" s="195" t="s">
        <v>13</v>
      </c>
      <c r="H36" s="210">
        <f t="shared" si="1"/>
        <v>0</v>
      </c>
      <c r="I36" s="277"/>
      <c r="J36" s="216">
        <f t="shared" si="2"/>
        <v>0</v>
      </c>
      <c r="K36" s="143"/>
    </row>
    <row r="37" spans="2:11" ht="15" customHeight="1" x14ac:dyDescent="0.25">
      <c r="B37" s="187"/>
      <c r="C37" s="188"/>
      <c r="D37" s="189"/>
      <c r="E37" s="190"/>
      <c r="F37" s="191" t="s">
        <v>29</v>
      </c>
      <c r="G37" s="192" t="s">
        <v>13</v>
      </c>
      <c r="H37" s="186">
        <f>ROUND(0.35*SUM(H22:H36),2)</f>
        <v>24588.48</v>
      </c>
      <c r="I37" s="193"/>
      <c r="J37" s="194">
        <f>H37</f>
        <v>24588.48</v>
      </c>
      <c r="K37" s="118"/>
    </row>
    <row r="38" spans="2:11" ht="35.25" customHeight="1" thickBot="1" x14ac:dyDescent="0.3">
      <c r="B38" s="368" t="s">
        <v>149</v>
      </c>
      <c r="C38" s="369"/>
      <c r="D38" s="367" t="s">
        <v>114</v>
      </c>
      <c r="E38" s="367"/>
      <c r="F38" s="367"/>
      <c r="G38" s="60" t="s">
        <v>13</v>
      </c>
      <c r="H38" s="184">
        <f>ROUND(SUM(H12:H37),2)</f>
        <v>307717.58</v>
      </c>
      <c r="I38" s="160"/>
      <c r="J38" s="185">
        <f>SUM(J12:J37)</f>
        <v>307717.57999999996</v>
      </c>
      <c r="K38" s="57"/>
    </row>
    <row r="39" spans="2:11" x14ac:dyDescent="0.25">
      <c r="B39" s="370" t="s">
        <v>30</v>
      </c>
      <c r="C39" s="371"/>
      <c r="D39" s="371"/>
      <c r="E39" s="371"/>
      <c r="F39" s="371"/>
      <c r="G39" s="371"/>
      <c r="H39" s="371"/>
      <c r="I39" s="371"/>
      <c r="J39" s="372"/>
      <c r="K39" s="24"/>
    </row>
    <row r="40" spans="2:11" x14ac:dyDescent="0.25">
      <c r="B40" s="17" t="s">
        <v>31</v>
      </c>
      <c r="C40" s="18"/>
      <c r="D40" s="169"/>
      <c r="E40" s="19"/>
      <c r="F40" s="64"/>
      <c r="G40" s="18"/>
      <c r="H40" s="64"/>
      <c r="I40" s="18"/>
      <c r="J40" s="95"/>
      <c r="K40" s="116" t="s">
        <v>14</v>
      </c>
    </row>
    <row r="41" spans="2:11" hidden="1" x14ac:dyDescent="0.25">
      <c r="D41"/>
      <c r="F41"/>
      <c r="H41"/>
      <c r="I41"/>
      <c r="J41"/>
      <c r="K41" s="116" t="s">
        <v>14</v>
      </c>
    </row>
    <row r="42" spans="2:11" x14ac:dyDescent="0.25">
      <c r="B42" s="217" t="s">
        <v>32</v>
      </c>
      <c r="C42" s="217"/>
      <c r="D42" s="304">
        <v>1</v>
      </c>
      <c r="E42" s="218" t="s">
        <v>33</v>
      </c>
      <c r="F42" s="315">
        <v>10000</v>
      </c>
      <c r="G42" s="219" t="s">
        <v>13</v>
      </c>
      <c r="H42" s="220">
        <f t="shared" ref="H42:H77" si="3">ROUND(D42*F42,3)</f>
        <v>10000</v>
      </c>
      <c r="I42" s="282"/>
      <c r="J42" s="229">
        <f>H42*(1-I42)</f>
        <v>10000</v>
      </c>
      <c r="K42" s="116" t="s">
        <v>14</v>
      </c>
    </row>
    <row r="43" spans="2:11" x14ac:dyDescent="0.25">
      <c r="B43" s="208" t="s">
        <v>34</v>
      </c>
      <c r="C43" s="208"/>
      <c r="D43" s="301"/>
      <c r="E43" s="222" t="s">
        <v>35</v>
      </c>
      <c r="F43" s="323">
        <v>40</v>
      </c>
      <c r="G43" s="223" t="s">
        <v>13</v>
      </c>
      <c r="H43" s="220">
        <f t="shared" si="3"/>
        <v>0</v>
      </c>
      <c r="I43" s="283"/>
      <c r="J43" s="230">
        <f>H43*(1-I43)</f>
        <v>0</v>
      </c>
      <c r="K43" s="116" t="s">
        <v>14</v>
      </c>
    </row>
    <row r="44" spans="2:11" x14ac:dyDescent="0.25">
      <c r="B44" s="208" t="s">
        <v>34</v>
      </c>
      <c r="C44" s="208"/>
      <c r="D44" s="301">
        <v>3235</v>
      </c>
      <c r="E44" s="222" t="s">
        <v>16</v>
      </c>
      <c r="F44" s="323">
        <v>71</v>
      </c>
      <c r="G44" s="223"/>
      <c r="H44" s="220">
        <f t="shared" si="3"/>
        <v>229685</v>
      </c>
      <c r="I44" s="283"/>
      <c r="J44" s="230">
        <f t="shared" ref="J44:J77" si="4">H44*(1-I44)</f>
        <v>229685</v>
      </c>
      <c r="K44" s="116" t="s">
        <v>14</v>
      </c>
    </row>
    <row r="45" spans="2:11" x14ac:dyDescent="0.25">
      <c r="B45" s="208" t="s">
        <v>151</v>
      </c>
      <c r="C45" s="208"/>
      <c r="D45" s="301"/>
      <c r="E45" s="222" t="s">
        <v>18</v>
      </c>
      <c r="F45" s="323">
        <v>19</v>
      </c>
      <c r="G45" s="223"/>
      <c r="H45" s="220">
        <f t="shared" si="3"/>
        <v>0</v>
      </c>
      <c r="I45" s="283"/>
      <c r="J45" s="230">
        <f t="shared" ref="J45" si="5">H45*(1-I45)</f>
        <v>0</v>
      </c>
      <c r="K45" s="116" t="s">
        <v>14</v>
      </c>
    </row>
    <row r="46" spans="2:11" x14ac:dyDescent="0.25">
      <c r="B46" s="208" t="s">
        <v>36</v>
      </c>
      <c r="C46" s="208"/>
      <c r="D46" s="301"/>
      <c r="E46" s="222" t="s">
        <v>18</v>
      </c>
      <c r="F46" s="323">
        <v>27</v>
      </c>
      <c r="G46" s="223"/>
      <c r="H46" s="220">
        <f t="shared" si="3"/>
        <v>0</v>
      </c>
      <c r="I46" s="283"/>
      <c r="J46" s="230">
        <f t="shared" si="4"/>
        <v>0</v>
      </c>
      <c r="K46" s="116" t="s">
        <v>14</v>
      </c>
    </row>
    <row r="47" spans="2:11" x14ac:dyDescent="0.25">
      <c r="B47" s="208" t="s">
        <v>37</v>
      </c>
      <c r="C47" s="208"/>
      <c r="D47" s="301">
        <v>19405</v>
      </c>
      <c r="E47" s="222" t="s">
        <v>18</v>
      </c>
      <c r="F47" s="323">
        <v>41</v>
      </c>
      <c r="G47" s="223"/>
      <c r="H47" s="220">
        <f t="shared" si="3"/>
        <v>795605</v>
      </c>
      <c r="I47" s="283"/>
      <c r="J47" s="230">
        <f t="shared" si="4"/>
        <v>795605</v>
      </c>
      <c r="K47" s="116" t="s">
        <v>14</v>
      </c>
    </row>
    <row r="48" spans="2:11" x14ac:dyDescent="0.25">
      <c r="B48" s="208" t="s">
        <v>38</v>
      </c>
      <c r="C48" s="278" t="s">
        <v>150</v>
      </c>
      <c r="D48" s="301"/>
      <c r="E48" s="222" t="s">
        <v>35</v>
      </c>
      <c r="F48" s="323">
        <v>123</v>
      </c>
      <c r="G48" s="223" t="s">
        <v>13</v>
      </c>
      <c r="H48" s="220">
        <f t="shared" si="3"/>
        <v>0</v>
      </c>
      <c r="I48" s="283"/>
      <c r="J48" s="230">
        <f t="shared" si="4"/>
        <v>0</v>
      </c>
      <c r="K48" s="116" t="s">
        <v>14</v>
      </c>
    </row>
    <row r="49" spans="2:11" x14ac:dyDescent="0.25">
      <c r="B49" s="208" t="s">
        <v>39</v>
      </c>
      <c r="C49" s="208"/>
      <c r="D49" s="301"/>
      <c r="E49" s="222" t="s">
        <v>40</v>
      </c>
      <c r="F49" s="323">
        <v>12</v>
      </c>
      <c r="G49" s="223" t="s">
        <v>13</v>
      </c>
      <c r="H49" s="220">
        <f t="shared" si="3"/>
        <v>0</v>
      </c>
      <c r="I49" s="283"/>
      <c r="J49" s="230">
        <f t="shared" si="4"/>
        <v>0</v>
      </c>
      <c r="K49" s="116" t="s">
        <v>14</v>
      </c>
    </row>
    <row r="50" spans="2:11" x14ac:dyDescent="0.25">
      <c r="B50" s="208" t="s">
        <v>115</v>
      </c>
      <c r="C50" s="208"/>
      <c r="D50" s="301">
        <v>22</v>
      </c>
      <c r="E50" s="222" t="s">
        <v>19</v>
      </c>
      <c r="F50" s="323">
        <v>421</v>
      </c>
      <c r="G50" s="223" t="s">
        <v>13</v>
      </c>
      <c r="H50" s="220">
        <f t="shared" si="3"/>
        <v>9262</v>
      </c>
      <c r="I50" s="283"/>
      <c r="J50" s="230">
        <f t="shared" si="4"/>
        <v>9262</v>
      </c>
      <c r="K50" s="116" t="s">
        <v>14</v>
      </c>
    </row>
    <row r="51" spans="2:11" x14ac:dyDescent="0.25">
      <c r="B51" s="208" t="s">
        <v>41</v>
      </c>
      <c r="C51" s="208"/>
      <c r="D51" s="301">
        <v>22</v>
      </c>
      <c r="E51" s="222" t="s">
        <v>19</v>
      </c>
      <c r="F51" s="316"/>
      <c r="G51" s="223" t="s">
        <v>13</v>
      </c>
      <c r="H51" s="220">
        <f t="shared" si="3"/>
        <v>0</v>
      </c>
      <c r="I51" s="283"/>
      <c r="J51" s="230">
        <f t="shared" si="4"/>
        <v>0</v>
      </c>
      <c r="K51" s="116" t="s">
        <v>14</v>
      </c>
    </row>
    <row r="52" spans="2:11" x14ac:dyDescent="0.25">
      <c r="B52" s="208" t="s">
        <v>42</v>
      </c>
      <c r="C52" s="208"/>
      <c r="D52" s="301">
        <v>1014</v>
      </c>
      <c r="E52" s="222" t="s">
        <v>40</v>
      </c>
      <c r="F52" s="323">
        <v>18</v>
      </c>
      <c r="G52" s="223" t="s">
        <v>13</v>
      </c>
      <c r="H52" s="220">
        <f t="shared" si="3"/>
        <v>18252</v>
      </c>
      <c r="I52" s="283"/>
      <c r="J52" s="230">
        <f t="shared" si="4"/>
        <v>18252</v>
      </c>
      <c r="K52" s="116" t="s">
        <v>14</v>
      </c>
    </row>
    <row r="53" spans="2:11" x14ac:dyDescent="0.25">
      <c r="B53" s="208" t="s">
        <v>43</v>
      </c>
      <c r="C53" s="208"/>
      <c r="D53" s="301">
        <v>44</v>
      </c>
      <c r="E53" s="222" t="s">
        <v>40</v>
      </c>
      <c r="F53" s="323">
        <v>32</v>
      </c>
      <c r="G53" s="223" t="s">
        <v>13</v>
      </c>
      <c r="H53" s="220">
        <f t="shared" si="3"/>
        <v>1408</v>
      </c>
      <c r="I53" s="283"/>
      <c r="J53" s="230">
        <f t="shared" si="4"/>
        <v>1408</v>
      </c>
      <c r="K53" s="116" t="s">
        <v>14</v>
      </c>
    </row>
    <row r="54" spans="2:11" x14ac:dyDescent="0.25">
      <c r="B54" s="208" t="s">
        <v>44</v>
      </c>
      <c r="C54" s="208"/>
      <c r="D54" s="301">
        <v>3</v>
      </c>
      <c r="E54" s="222" t="s">
        <v>19</v>
      </c>
      <c r="F54" s="323">
        <v>278</v>
      </c>
      <c r="G54" s="223" t="s">
        <v>13</v>
      </c>
      <c r="H54" s="220">
        <f t="shared" si="3"/>
        <v>834</v>
      </c>
      <c r="I54" s="283"/>
      <c r="J54" s="230">
        <f t="shared" si="4"/>
        <v>834</v>
      </c>
      <c r="K54" s="116" t="s">
        <v>14</v>
      </c>
    </row>
    <row r="55" spans="2:11" x14ac:dyDescent="0.25">
      <c r="B55" s="208" t="s">
        <v>45</v>
      </c>
      <c r="C55" s="208"/>
      <c r="D55" s="301"/>
      <c r="E55" s="222" t="s">
        <v>19</v>
      </c>
      <c r="F55" s="323">
        <v>33</v>
      </c>
      <c r="G55" s="223" t="s">
        <v>13</v>
      </c>
      <c r="H55" s="220">
        <f t="shared" si="3"/>
        <v>0</v>
      </c>
      <c r="I55" s="283"/>
      <c r="J55" s="230">
        <f t="shared" si="4"/>
        <v>0</v>
      </c>
      <c r="K55" s="116" t="s">
        <v>14</v>
      </c>
    </row>
    <row r="56" spans="2:11" x14ac:dyDescent="0.25">
      <c r="B56" s="208" t="s">
        <v>46</v>
      </c>
      <c r="C56" s="208"/>
      <c r="D56" s="301">
        <v>3053</v>
      </c>
      <c r="E56" s="222" t="s">
        <v>23</v>
      </c>
      <c r="F56" s="323">
        <v>41</v>
      </c>
      <c r="G56" s="223" t="s">
        <v>13</v>
      </c>
      <c r="H56" s="220">
        <f t="shared" si="3"/>
        <v>125173</v>
      </c>
      <c r="I56" s="283"/>
      <c r="J56" s="230">
        <f t="shared" si="4"/>
        <v>125173</v>
      </c>
      <c r="K56" s="116" t="s">
        <v>14</v>
      </c>
    </row>
    <row r="57" spans="2:11" x14ac:dyDescent="0.25">
      <c r="B57" s="208" t="s">
        <v>47</v>
      </c>
      <c r="C57" s="208"/>
      <c r="D57" s="301"/>
      <c r="E57" s="222" t="s">
        <v>23</v>
      </c>
      <c r="F57" s="323">
        <v>41</v>
      </c>
      <c r="G57" s="223" t="s">
        <v>13</v>
      </c>
      <c r="H57" s="220">
        <f t="shared" si="3"/>
        <v>0</v>
      </c>
      <c r="I57" s="283"/>
      <c r="J57" s="230">
        <f t="shared" si="4"/>
        <v>0</v>
      </c>
      <c r="K57" s="116" t="s">
        <v>14</v>
      </c>
    </row>
    <row r="58" spans="2:11" x14ac:dyDescent="0.25">
      <c r="B58" s="208" t="s">
        <v>48</v>
      </c>
      <c r="C58" s="208"/>
      <c r="D58" s="301">
        <v>4892</v>
      </c>
      <c r="E58" s="222" t="s">
        <v>23</v>
      </c>
      <c r="F58" s="323">
        <v>41</v>
      </c>
      <c r="G58" s="223" t="s">
        <v>13</v>
      </c>
      <c r="H58" s="220">
        <f t="shared" si="3"/>
        <v>200572</v>
      </c>
      <c r="I58" s="283"/>
      <c r="J58" s="230">
        <f t="shared" si="4"/>
        <v>200572</v>
      </c>
      <c r="K58" s="116" t="s">
        <v>14</v>
      </c>
    </row>
    <row r="59" spans="2:11" x14ac:dyDescent="0.25">
      <c r="B59" s="208" t="s">
        <v>152</v>
      </c>
      <c r="C59" s="208"/>
      <c r="D59" s="301">
        <v>118</v>
      </c>
      <c r="E59" s="222" t="s">
        <v>18</v>
      </c>
      <c r="F59" s="323">
        <v>67</v>
      </c>
      <c r="G59" s="223" t="s">
        <v>13</v>
      </c>
      <c r="H59" s="220">
        <f t="shared" si="3"/>
        <v>7906</v>
      </c>
      <c r="I59" s="283"/>
      <c r="J59" s="230">
        <f t="shared" si="4"/>
        <v>7906</v>
      </c>
      <c r="K59" s="116" t="s">
        <v>14</v>
      </c>
    </row>
    <row r="60" spans="2:11" x14ac:dyDescent="0.25">
      <c r="B60" s="208" t="s">
        <v>49</v>
      </c>
      <c r="C60" s="208"/>
      <c r="D60" s="301">
        <v>4521</v>
      </c>
      <c r="E60" s="222" t="s">
        <v>18</v>
      </c>
      <c r="F60" s="323">
        <v>83</v>
      </c>
      <c r="G60" s="223" t="s">
        <v>13</v>
      </c>
      <c r="H60" s="220">
        <f t="shared" si="3"/>
        <v>375243</v>
      </c>
      <c r="I60" s="283"/>
      <c r="J60" s="230">
        <f t="shared" si="4"/>
        <v>375243</v>
      </c>
      <c r="K60" s="116" t="s">
        <v>14</v>
      </c>
    </row>
    <row r="61" spans="2:11" x14ac:dyDescent="0.25">
      <c r="B61" s="208" t="s">
        <v>50</v>
      </c>
      <c r="C61" s="208"/>
      <c r="D61" s="301"/>
      <c r="E61" s="222" t="s">
        <v>18</v>
      </c>
      <c r="F61" s="323">
        <v>101</v>
      </c>
      <c r="G61" s="223" t="s">
        <v>13</v>
      </c>
      <c r="H61" s="220">
        <f t="shared" si="3"/>
        <v>0</v>
      </c>
      <c r="I61" s="283"/>
      <c r="J61" s="230">
        <f t="shared" si="4"/>
        <v>0</v>
      </c>
      <c r="K61" s="116" t="s">
        <v>14</v>
      </c>
    </row>
    <row r="62" spans="2:11" x14ac:dyDescent="0.25">
      <c r="B62" s="208" t="s">
        <v>116</v>
      </c>
      <c r="C62" s="208"/>
      <c r="D62" s="301"/>
      <c r="E62" s="222" t="s">
        <v>18</v>
      </c>
      <c r="F62" s="323">
        <v>134</v>
      </c>
      <c r="G62" s="223"/>
      <c r="H62" s="220">
        <f t="shared" si="3"/>
        <v>0</v>
      </c>
      <c r="I62" s="283"/>
      <c r="J62" s="230">
        <f t="shared" si="4"/>
        <v>0</v>
      </c>
      <c r="K62" s="116" t="s">
        <v>14</v>
      </c>
    </row>
    <row r="63" spans="2:11" x14ac:dyDescent="0.25">
      <c r="B63" s="208" t="s">
        <v>51</v>
      </c>
      <c r="C63" s="208"/>
      <c r="D63" s="301">
        <v>36</v>
      </c>
      <c r="E63" s="222" t="s">
        <v>19</v>
      </c>
      <c r="F63" s="323">
        <v>1608</v>
      </c>
      <c r="G63" s="223" t="s">
        <v>13</v>
      </c>
      <c r="H63" s="220">
        <f t="shared" si="3"/>
        <v>57888</v>
      </c>
      <c r="I63" s="283"/>
      <c r="J63" s="230">
        <f t="shared" si="4"/>
        <v>57888</v>
      </c>
      <c r="K63" s="116" t="s">
        <v>14</v>
      </c>
    </row>
    <row r="64" spans="2:11" x14ac:dyDescent="0.25">
      <c r="B64" s="208" t="s">
        <v>52</v>
      </c>
      <c r="C64" s="208"/>
      <c r="D64" s="301">
        <v>296</v>
      </c>
      <c r="E64" s="222" t="s">
        <v>23</v>
      </c>
      <c r="F64" s="323">
        <v>85</v>
      </c>
      <c r="G64" s="223" t="s">
        <v>13</v>
      </c>
      <c r="H64" s="220">
        <f t="shared" si="3"/>
        <v>25160</v>
      </c>
      <c r="I64" s="283"/>
      <c r="J64" s="230">
        <f t="shared" si="4"/>
        <v>25160</v>
      </c>
      <c r="K64" s="116" t="s">
        <v>14</v>
      </c>
    </row>
    <row r="65" spans="2:11" x14ac:dyDescent="0.25">
      <c r="B65" s="208" t="s">
        <v>118</v>
      </c>
      <c r="C65" s="208"/>
      <c r="D65" s="301">
        <v>94</v>
      </c>
      <c r="E65" s="222" t="s">
        <v>23</v>
      </c>
      <c r="F65" s="323">
        <v>128</v>
      </c>
      <c r="G65" s="223"/>
      <c r="H65" s="220">
        <f t="shared" si="3"/>
        <v>12032</v>
      </c>
      <c r="I65" s="283"/>
      <c r="J65" s="230">
        <f t="shared" si="4"/>
        <v>12032</v>
      </c>
      <c r="K65" s="116" t="s">
        <v>14</v>
      </c>
    </row>
    <row r="66" spans="2:11" x14ac:dyDescent="0.25">
      <c r="B66" s="208" t="s">
        <v>172</v>
      </c>
      <c r="C66" s="208"/>
      <c r="D66" s="301"/>
      <c r="E66" s="222" t="s">
        <v>19</v>
      </c>
      <c r="F66" s="323">
        <v>2070</v>
      </c>
      <c r="G66" s="223" t="s">
        <v>13</v>
      </c>
      <c r="H66" s="220">
        <f t="shared" si="3"/>
        <v>0</v>
      </c>
      <c r="I66" s="283"/>
      <c r="J66" s="230">
        <f t="shared" si="4"/>
        <v>0</v>
      </c>
      <c r="K66" s="116" t="s">
        <v>14</v>
      </c>
    </row>
    <row r="67" spans="2:11" x14ac:dyDescent="0.25">
      <c r="B67" s="208" t="s">
        <v>53</v>
      </c>
      <c r="C67" s="208"/>
      <c r="D67" s="301"/>
      <c r="E67" s="222" t="s">
        <v>23</v>
      </c>
      <c r="F67" s="323">
        <v>70</v>
      </c>
      <c r="G67" s="223" t="s">
        <v>13</v>
      </c>
      <c r="H67" s="220">
        <f t="shared" si="3"/>
        <v>0</v>
      </c>
      <c r="I67" s="283"/>
      <c r="J67" s="230">
        <f t="shared" si="4"/>
        <v>0</v>
      </c>
      <c r="K67" s="116" t="s">
        <v>14</v>
      </c>
    </row>
    <row r="68" spans="2:11" x14ac:dyDescent="0.25">
      <c r="B68" s="208" t="s">
        <v>54</v>
      </c>
      <c r="C68" s="208"/>
      <c r="D68" s="301"/>
      <c r="E68" s="222" t="s">
        <v>23</v>
      </c>
      <c r="F68" s="323">
        <v>101</v>
      </c>
      <c r="G68" s="223" t="s">
        <v>13</v>
      </c>
      <c r="H68" s="220">
        <f t="shared" si="3"/>
        <v>0</v>
      </c>
      <c r="I68" s="283"/>
      <c r="J68" s="230">
        <f t="shared" si="4"/>
        <v>0</v>
      </c>
      <c r="K68" s="116" t="s">
        <v>14</v>
      </c>
    </row>
    <row r="69" spans="2:11" x14ac:dyDescent="0.25">
      <c r="B69" s="208" t="s">
        <v>55</v>
      </c>
      <c r="C69" s="208"/>
      <c r="D69" s="301"/>
      <c r="E69" s="222" t="s">
        <v>19</v>
      </c>
      <c r="F69" s="323">
        <v>2936</v>
      </c>
      <c r="G69" s="223" t="s">
        <v>13</v>
      </c>
      <c r="H69" s="220">
        <f t="shared" si="3"/>
        <v>0</v>
      </c>
      <c r="I69" s="283"/>
      <c r="J69" s="230">
        <f t="shared" si="4"/>
        <v>0</v>
      </c>
      <c r="K69" s="116" t="s">
        <v>14</v>
      </c>
    </row>
    <row r="70" spans="2:11" x14ac:dyDescent="0.25">
      <c r="B70" s="208" t="s">
        <v>56</v>
      </c>
      <c r="C70" s="208"/>
      <c r="D70" s="301"/>
      <c r="E70" s="222" t="s">
        <v>19</v>
      </c>
      <c r="F70" s="323">
        <v>5270</v>
      </c>
      <c r="G70" s="223" t="s">
        <v>13</v>
      </c>
      <c r="H70" s="220">
        <f t="shared" si="3"/>
        <v>0</v>
      </c>
      <c r="I70" s="283"/>
      <c r="J70" s="230">
        <f t="shared" si="4"/>
        <v>0</v>
      </c>
      <c r="K70" s="116" t="s">
        <v>14</v>
      </c>
    </row>
    <row r="71" spans="2:11" x14ac:dyDescent="0.25">
      <c r="B71" s="208" t="s">
        <v>57</v>
      </c>
      <c r="C71" s="208"/>
      <c r="D71" s="301"/>
      <c r="E71" s="222" t="s">
        <v>23</v>
      </c>
      <c r="F71" s="323">
        <v>110</v>
      </c>
      <c r="G71" s="223"/>
      <c r="H71" s="220">
        <f t="shared" si="3"/>
        <v>0</v>
      </c>
      <c r="I71" s="283"/>
      <c r="J71" s="230">
        <f t="shared" si="4"/>
        <v>0</v>
      </c>
      <c r="K71" s="116" t="s">
        <v>14</v>
      </c>
    </row>
    <row r="72" spans="2:11" x14ac:dyDescent="0.25">
      <c r="B72" s="208" t="s">
        <v>117</v>
      </c>
      <c r="C72" s="208"/>
      <c r="D72" s="301"/>
      <c r="E72" s="222" t="s">
        <v>23</v>
      </c>
      <c r="F72" s="323">
        <v>112</v>
      </c>
      <c r="G72" s="223" t="s">
        <v>13</v>
      </c>
      <c r="H72" s="220">
        <f t="shared" si="3"/>
        <v>0</v>
      </c>
      <c r="I72" s="283"/>
      <c r="J72" s="230">
        <f t="shared" si="4"/>
        <v>0</v>
      </c>
      <c r="K72" s="116" t="s">
        <v>14</v>
      </c>
    </row>
    <row r="73" spans="2:11" x14ac:dyDescent="0.25">
      <c r="B73" s="208" t="s">
        <v>58</v>
      </c>
      <c r="C73" s="279"/>
      <c r="D73" s="301"/>
      <c r="E73" s="222" t="s">
        <v>23</v>
      </c>
      <c r="F73" s="323">
        <v>24</v>
      </c>
      <c r="G73" s="223" t="s">
        <v>13</v>
      </c>
      <c r="H73" s="220">
        <f t="shared" si="3"/>
        <v>0</v>
      </c>
      <c r="I73" s="283"/>
      <c r="J73" s="230">
        <f t="shared" si="4"/>
        <v>0</v>
      </c>
      <c r="K73" s="116" t="s">
        <v>14</v>
      </c>
    </row>
    <row r="74" spans="2:11" x14ac:dyDescent="0.25">
      <c r="B74" s="208" t="s">
        <v>171</v>
      </c>
      <c r="C74" s="208"/>
      <c r="D74" s="301"/>
      <c r="E74" s="222" t="s">
        <v>19</v>
      </c>
      <c r="F74" s="314"/>
      <c r="G74" s="324"/>
      <c r="H74" s="325">
        <f>ROUND(D74*F74,3)</f>
        <v>0</v>
      </c>
      <c r="I74" s="326"/>
      <c r="J74" s="327">
        <f>H74*(1-I74)</f>
        <v>0</v>
      </c>
      <c r="K74" s="116" t="s">
        <v>14</v>
      </c>
    </row>
    <row r="75" spans="2:11" x14ac:dyDescent="0.25">
      <c r="B75" s="208" t="s">
        <v>213</v>
      </c>
      <c r="C75" s="208"/>
      <c r="D75" s="301"/>
      <c r="E75" s="222" t="s">
        <v>19</v>
      </c>
      <c r="F75" s="323">
        <v>1200</v>
      </c>
      <c r="G75" s="223" t="s">
        <v>13</v>
      </c>
      <c r="H75" s="220">
        <f t="shared" si="3"/>
        <v>0</v>
      </c>
      <c r="I75" s="283"/>
      <c r="J75" s="230">
        <f t="shared" si="4"/>
        <v>0</v>
      </c>
      <c r="K75" s="116" t="s">
        <v>14</v>
      </c>
    </row>
    <row r="76" spans="2:11" x14ac:dyDescent="0.25">
      <c r="B76" s="272"/>
      <c r="C76" s="272"/>
      <c r="D76" s="301"/>
      <c r="E76" s="280"/>
      <c r="F76" s="281"/>
      <c r="G76" s="223" t="s">
        <v>13</v>
      </c>
      <c r="H76" s="220">
        <f t="shared" si="3"/>
        <v>0</v>
      </c>
      <c r="I76" s="283"/>
      <c r="J76" s="230">
        <f t="shared" si="4"/>
        <v>0</v>
      </c>
      <c r="K76" s="24"/>
    </row>
    <row r="77" spans="2:11" x14ac:dyDescent="0.25">
      <c r="B77" s="273" t="s">
        <v>28</v>
      </c>
      <c r="C77" s="272"/>
      <c r="D77" s="301"/>
      <c r="E77" s="280"/>
      <c r="F77" s="281"/>
      <c r="G77" s="223" t="s">
        <v>13</v>
      </c>
      <c r="H77" s="220">
        <f t="shared" si="3"/>
        <v>0</v>
      </c>
      <c r="I77" s="283"/>
      <c r="J77" s="230">
        <f t="shared" si="4"/>
        <v>0</v>
      </c>
      <c r="K77" s="116" t="s">
        <v>14</v>
      </c>
    </row>
    <row r="78" spans="2:11" x14ac:dyDescent="0.25">
      <c r="B78" s="17" t="s">
        <v>143</v>
      </c>
      <c r="C78" s="18"/>
      <c r="D78" s="169"/>
      <c r="E78" s="19"/>
      <c r="F78" s="64"/>
      <c r="G78" s="18"/>
      <c r="H78" s="64"/>
      <c r="I78" s="158"/>
      <c r="J78" s="96"/>
      <c r="K78" s="116" t="s">
        <v>14</v>
      </c>
    </row>
    <row r="79" spans="2:11" hidden="1" x14ac:dyDescent="0.25">
      <c r="D79"/>
      <c r="F79"/>
      <c r="H79"/>
      <c r="I79"/>
      <c r="J79"/>
      <c r="K79" s="116" t="s">
        <v>14</v>
      </c>
    </row>
    <row r="80" spans="2:11" x14ac:dyDescent="0.25">
      <c r="B80" s="217" t="s">
        <v>59</v>
      </c>
      <c r="C80" s="217"/>
      <c r="D80" s="304"/>
      <c r="E80" s="218" t="s">
        <v>23</v>
      </c>
      <c r="F80" s="320"/>
      <c r="G80" s="318" t="s">
        <v>13</v>
      </c>
      <c r="H80" s="220">
        <f t="shared" ref="H80:H132" si="6">ROUND(D80*F80,3)</f>
        <v>0</v>
      </c>
      <c r="I80" s="221"/>
      <c r="J80" s="233">
        <f>H80*(1-I80)</f>
        <v>0</v>
      </c>
      <c r="K80" s="116" t="s">
        <v>14</v>
      </c>
    </row>
    <row r="81" spans="2:11" x14ac:dyDescent="0.25">
      <c r="B81" s="208" t="s">
        <v>60</v>
      </c>
      <c r="C81" s="208"/>
      <c r="D81" s="301">
        <v>37</v>
      </c>
      <c r="E81" s="209" t="s">
        <v>23</v>
      </c>
      <c r="F81" s="323">
        <v>88</v>
      </c>
      <c r="G81" s="250" t="s">
        <v>13</v>
      </c>
      <c r="H81" s="220">
        <f t="shared" si="6"/>
        <v>3256</v>
      </c>
      <c r="I81" s="211"/>
      <c r="J81" s="230">
        <f t="shared" ref="J81:J132" si="7">H81*(1-I81)</f>
        <v>3256</v>
      </c>
      <c r="K81" s="116" t="s">
        <v>14</v>
      </c>
    </row>
    <row r="82" spans="2:11" x14ac:dyDescent="0.25">
      <c r="B82" s="242" t="s">
        <v>61</v>
      </c>
      <c r="C82" s="242"/>
      <c r="D82" s="301">
        <v>760</v>
      </c>
      <c r="E82" s="209" t="s">
        <v>23</v>
      </c>
      <c r="F82" s="323">
        <v>105</v>
      </c>
      <c r="G82" s="250" t="s">
        <v>13</v>
      </c>
      <c r="H82" s="220">
        <f t="shared" si="6"/>
        <v>79800</v>
      </c>
      <c r="I82" s="225"/>
      <c r="J82" s="230">
        <f t="shared" si="7"/>
        <v>79800</v>
      </c>
      <c r="K82" s="116" t="s">
        <v>14</v>
      </c>
    </row>
    <row r="83" spans="2:11" x14ac:dyDescent="0.25">
      <c r="B83" s="242" t="s">
        <v>62</v>
      </c>
      <c r="C83" s="242"/>
      <c r="D83" s="301">
        <v>25</v>
      </c>
      <c r="E83" s="209" t="s">
        <v>23</v>
      </c>
      <c r="F83" s="323">
        <v>132</v>
      </c>
      <c r="G83" s="250" t="s">
        <v>13</v>
      </c>
      <c r="H83" s="220">
        <f t="shared" si="6"/>
        <v>3300</v>
      </c>
      <c r="I83" s="225"/>
      <c r="J83" s="230">
        <f t="shared" si="7"/>
        <v>3300</v>
      </c>
      <c r="K83" s="116" t="s">
        <v>14</v>
      </c>
    </row>
    <row r="84" spans="2:11" x14ac:dyDescent="0.25">
      <c r="B84" s="242" t="s">
        <v>63</v>
      </c>
      <c r="C84" s="243"/>
      <c r="D84" s="301">
        <v>610</v>
      </c>
      <c r="E84" s="209" t="s">
        <v>23</v>
      </c>
      <c r="F84" s="323">
        <v>162</v>
      </c>
      <c r="G84" s="250" t="s">
        <v>13</v>
      </c>
      <c r="H84" s="220">
        <f t="shared" si="6"/>
        <v>98820</v>
      </c>
      <c r="I84" s="225"/>
      <c r="J84" s="230">
        <f t="shared" si="7"/>
        <v>98820</v>
      </c>
      <c r="K84" s="116" t="s">
        <v>14</v>
      </c>
    </row>
    <row r="85" spans="2:11" x14ac:dyDescent="0.25">
      <c r="B85" s="242" t="s">
        <v>64</v>
      </c>
      <c r="C85" s="243"/>
      <c r="D85" s="301">
        <v>829</v>
      </c>
      <c r="E85" s="209" t="s">
        <v>23</v>
      </c>
      <c r="F85" s="323">
        <v>216</v>
      </c>
      <c r="G85" s="250" t="s">
        <v>13</v>
      </c>
      <c r="H85" s="220">
        <f t="shared" si="6"/>
        <v>179064</v>
      </c>
      <c r="I85" s="225"/>
      <c r="J85" s="230">
        <f t="shared" si="7"/>
        <v>179064</v>
      </c>
      <c r="K85" s="116" t="s">
        <v>14</v>
      </c>
    </row>
    <row r="86" spans="2:11" x14ac:dyDescent="0.25">
      <c r="B86" s="242" t="s">
        <v>65</v>
      </c>
      <c r="C86" s="243"/>
      <c r="D86" s="301">
        <v>71</v>
      </c>
      <c r="E86" s="209" t="s">
        <v>23</v>
      </c>
      <c r="F86" s="323">
        <v>263</v>
      </c>
      <c r="G86" s="250" t="s">
        <v>13</v>
      </c>
      <c r="H86" s="220">
        <f t="shared" si="6"/>
        <v>18673</v>
      </c>
      <c r="I86" s="225"/>
      <c r="J86" s="230">
        <f t="shared" si="7"/>
        <v>18673</v>
      </c>
      <c r="K86" s="116" t="s">
        <v>14</v>
      </c>
    </row>
    <row r="87" spans="2:11" x14ac:dyDescent="0.25">
      <c r="B87" s="242" t="s">
        <v>66</v>
      </c>
      <c r="C87" s="243"/>
      <c r="D87" s="301"/>
      <c r="E87" s="209" t="s">
        <v>23</v>
      </c>
      <c r="F87" s="323">
        <v>344</v>
      </c>
      <c r="G87" s="250" t="s">
        <v>13</v>
      </c>
      <c r="H87" s="220">
        <f t="shared" si="6"/>
        <v>0</v>
      </c>
      <c r="I87" s="225"/>
      <c r="J87" s="230">
        <f t="shared" si="7"/>
        <v>0</v>
      </c>
      <c r="K87" s="116" t="s">
        <v>14</v>
      </c>
    </row>
    <row r="88" spans="2:11" x14ac:dyDescent="0.25">
      <c r="B88" s="242" t="s">
        <v>67</v>
      </c>
      <c r="C88" s="243"/>
      <c r="D88" s="301"/>
      <c r="E88" s="209" t="s">
        <v>23</v>
      </c>
      <c r="F88" s="323">
        <v>402</v>
      </c>
      <c r="G88" s="250" t="s">
        <v>13</v>
      </c>
      <c r="H88" s="220">
        <f t="shared" si="6"/>
        <v>0</v>
      </c>
      <c r="I88" s="225"/>
      <c r="J88" s="230">
        <f t="shared" si="7"/>
        <v>0</v>
      </c>
      <c r="K88" s="116" t="s">
        <v>14</v>
      </c>
    </row>
    <row r="89" spans="2:11" x14ac:dyDescent="0.25">
      <c r="B89" s="242" t="s">
        <v>68</v>
      </c>
      <c r="C89" s="243"/>
      <c r="D89" s="301"/>
      <c r="E89" s="209" t="s">
        <v>23</v>
      </c>
      <c r="F89" s="323">
        <v>465</v>
      </c>
      <c r="G89" s="250" t="s">
        <v>13</v>
      </c>
      <c r="H89" s="220">
        <f t="shared" si="6"/>
        <v>0</v>
      </c>
      <c r="I89" s="225"/>
      <c r="J89" s="230">
        <f t="shared" si="7"/>
        <v>0</v>
      </c>
      <c r="K89" s="116" t="s">
        <v>14</v>
      </c>
    </row>
    <row r="90" spans="2:11" x14ac:dyDescent="0.25">
      <c r="B90" s="242" t="s">
        <v>69</v>
      </c>
      <c r="C90" s="243"/>
      <c r="D90" s="301"/>
      <c r="E90" s="209" t="s">
        <v>23</v>
      </c>
      <c r="F90" s="323">
        <v>532</v>
      </c>
      <c r="G90" s="250" t="s">
        <v>13</v>
      </c>
      <c r="H90" s="220">
        <f t="shared" si="6"/>
        <v>0</v>
      </c>
      <c r="I90" s="225"/>
      <c r="J90" s="230">
        <f t="shared" si="7"/>
        <v>0</v>
      </c>
      <c r="K90" s="116" t="s">
        <v>14</v>
      </c>
    </row>
    <row r="91" spans="2:11" x14ac:dyDescent="0.25">
      <c r="B91" s="242" t="s">
        <v>70</v>
      </c>
      <c r="C91" s="242"/>
      <c r="D91" s="301"/>
      <c r="E91" s="209" t="s">
        <v>23</v>
      </c>
      <c r="F91" s="323">
        <v>113</v>
      </c>
      <c r="G91" s="250" t="s">
        <v>13</v>
      </c>
      <c r="H91" s="220">
        <f t="shared" si="6"/>
        <v>0</v>
      </c>
      <c r="I91" s="225"/>
      <c r="J91" s="230">
        <f t="shared" si="7"/>
        <v>0</v>
      </c>
      <c r="K91" s="116" t="s">
        <v>14</v>
      </c>
    </row>
    <row r="92" spans="2:11" x14ac:dyDescent="0.25">
      <c r="B92" s="242" t="s">
        <v>71</v>
      </c>
      <c r="C92" s="242"/>
      <c r="D92" s="301"/>
      <c r="E92" s="209" t="s">
        <v>23</v>
      </c>
      <c r="F92" s="323">
        <v>130</v>
      </c>
      <c r="G92" s="250" t="s">
        <v>13</v>
      </c>
      <c r="H92" s="220">
        <f t="shared" si="6"/>
        <v>0</v>
      </c>
      <c r="I92" s="225"/>
      <c r="J92" s="230">
        <f t="shared" si="7"/>
        <v>0</v>
      </c>
      <c r="K92" s="116" t="s">
        <v>14</v>
      </c>
    </row>
    <row r="93" spans="2:11" x14ac:dyDescent="0.25">
      <c r="B93" s="242" t="s">
        <v>72</v>
      </c>
      <c r="C93" s="242"/>
      <c r="D93" s="301"/>
      <c r="E93" s="209" t="s">
        <v>23</v>
      </c>
      <c r="F93" s="323">
        <v>166</v>
      </c>
      <c r="G93" s="250" t="s">
        <v>13</v>
      </c>
      <c r="H93" s="220">
        <f t="shared" si="6"/>
        <v>0</v>
      </c>
      <c r="I93" s="225"/>
      <c r="J93" s="230">
        <f t="shared" si="7"/>
        <v>0</v>
      </c>
      <c r="K93" s="116" t="s">
        <v>14</v>
      </c>
    </row>
    <row r="94" spans="2:11" x14ac:dyDescent="0.25">
      <c r="B94" s="242" t="s">
        <v>73</v>
      </c>
      <c r="C94" s="242"/>
      <c r="D94" s="301"/>
      <c r="E94" s="209" t="s">
        <v>23</v>
      </c>
      <c r="F94" s="323">
        <v>198</v>
      </c>
      <c r="G94" s="250" t="s">
        <v>13</v>
      </c>
      <c r="H94" s="220">
        <f t="shared" si="6"/>
        <v>0</v>
      </c>
      <c r="I94" s="225"/>
      <c r="J94" s="230">
        <f t="shared" si="7"/>
        <v>0</v>
      </c>
      <c r="K94" s="116" t="s">
        <v>14</v>
      </c>
    </row>
    <row r="95" spans="2:11" x14ac:dyDescent="0.25">
      <c r="B95" s="242" t="s">
        <v>74</v>
      </c>
      <c r="C95" s="242"/>
      <c r="D95" s="301"/>
      <c r="E95" s="209" t="s">
        <v>23</v>
      </c>
      <c r="F95" s="323">
        <v>228</v>
      </c>
      <c r="G95" s="250" t="s">
        <v>13</v>
      </c>
      <c r="H95" s="220">
        <f t="shared" si="6"/>
        <v>0</v>
      </c>
      <c r="I95" s="225"/>
      <c r="J95" s="230">
        <f t="shared" si="7"/>
        <v>0</v>
      </c>
      <c r="K95" s="116" t="s">
        <v>14</v>
      </c>
    </row>
    <row r="96" spans="2:11" x14ac:dyDescent="0.25">
      <c r="B96" s="242" t="s">
        <v>75</v>
      </c>
      <c r="C96" s="242"/>
      <c r="D96" s="301"/>
      <c r="E96" s="209" t="s">
        <v>23</v>
      </c>
      <c r="F96" s="323">
        <v>240</v>
      </c>
      <c r="G96" s="250" t="s">
        <v>13</v>
      </c>
      <c r="H96" s="220">
        <f t="shared" si="6"/>
        <v>0</v>
      </c>
      <c r="I96" s="225"/>
      <c r="J96" s="230">
        <f t="shared" si="7"/>
        <v>0</v>
      </c>
      <c r="K96" s="116" t="s">
        <v>14</v>
      </c>
    </row>
    <row r="97" spans="2:11" x14ac:dyDescent="0.25">
      <c r="B97" s="242" t="s">
        <v>76</v>
      </c>
      <c r="C97" s="242"/>
      <c r="D97" s="301"/>
      <c r="E97" s="209" t="s">
        <v>23</v>
      </c>
      <c r="F97" s="323">
        <v>352</v>
      </c>
      <c r="G97" s="250" t="s">
        <v>13</v>
      </c>
      <c r="H97" s="220">
        <f t="shared" si="6"/>
        <v>0</v>
      </c>
      <c r="I97" s="225"/>
      <c r="J97" s="230">
        <f t="shared" si="7"/>
        <v>0</v>
      </c>
      <c r="K97" s="116" t="s">
        <v>14</v>
      </c>
    </row>
    <row r="98" spans="2:11" x14ac:dyDescent="0.25">
      <c r="B98" s="242" t="s">
        <v>77</v>
      </c>
      <c r="C98" s="242"/>
      <c r="D98" s="301"/>
      <c r="E98" s="209" t="s">
        <v>23</v>
      </c>
      <c r="F98" s="323">
        <v>379</v>
      </c>
      <c r="G98" s="250" t="s">
        <v>13</v>
      </c>
      <c r="H98" s="220">
        <f t="shared" si="6"/>
        <v>0</v>
      </c>
      <c r="I98" s="225"/>
      <c r="J98" s="230">
        <f t="shared" si="7"/>
        <v>0</v>
      </c>
      <c r="K98" s="116" t="s">
        <v>14</v>
      </c>
    </row>
    <row r="99" spans="2:11" x14ac:dyDescent="0.25">
      <c r="B99" s="242" t="s">
        <v>78</v>
      </c>
      <c r="C99" s="242"/>
      <c r="D99" s="301"/>
      <c r="E99" s="209" t="s">
        <v>23</v>
      </c>
      <c r="F99" s="323">
        <v>459</v>
      </c>
      <c r="G99" s="250" t="s">
        <v>13</v>
      </c>
      <c r="H99" s="220">
        <f t="shared" si="6"/>
        <v>0</v>
      </c>
      <c r="I99" s="225"/>
      <c r="J99" s="230">
        <f t="shared" si="7"/>
        <v>0</v>
      </c>
      <c r="K99" s="116" t="s">
        <v>14</v>
      </c>
    </row>
    <row r="100" spans="2:11" x14ac:dyDescent="0.25">
      <c r="B100" s="242" t="s">
        <v>79</v>
      </c>
      <c r="C100" s="242"/>
      <c r="D100" s="301"/>
      <c r="E100" s="209" t="s">
        <v>23</v>
      </c>
      <c r="F100" s="323">
        <v>540</v>
      </c>
      <c r="G100" s="250" t="s">
        <v>13</v>
      </c>
      <c r="H100" s="220">
        <f t="shared" si="6"/>
        <v>0</v>
      </c>
      <c r="I100" s="225"/>
      <c r="J100" s="230">
        <f t="shared" si="7"/>
        <v>0</v>
      </c>
      <c r="K100" s="116" t="s">
        <v>14</v>
      </c>
    </row>
    <row r="101" spans="2:11" x14ac:dyDescent="0.25">
      <c r="B101" s="242" t="s">
        <v>80</v>
      </c>
      <c r="C101" s="242"/>
      <c r="D101" s="301"/>
      <c r="E101" s="209" t="s">
        <v>23</v>
      </c>
      <c r="F101" s="323">
        <v>621</v>
      </c>
      <c r="G101" s="250" t="s">
        <v>13</v>
      </c>
      <c r="H101" s="220">
        <f t="shared" si="6"/>
        <v>0</v>
      </c>
      <c r="I101" s="225"/>
      <c r="J101" s="230">
        <f t="shared" si="7"/>
        <v>0</v>
      </c>
      <c r="K101" s="116" t="s">
        <v>14</v>
      </c>
    </row>
    <row r="102" spans="2:11" x14ac:dyDescent="0.25">
      <c r="B102" s="242" t="s">
        <v>81</v>
      </c>
      <c r="C102" s="242"/>
      <c r="D102" s="301"/>
      <c r="E102" s="209" t="s">
        <v>23</v>
      </c>
      <c r="F102" s="323">
        <v>743</v>
      </c>
      <c r="G102" s="250" t="s">
        <v>13</v>
      </c>
      <c r="H102" s="220">
        <f t="shared" si="6"/>
        <v>0</v>
      </c>
      <c r="I102" s="225"/>
      <c r="J102" s="230">
        <f t="shared" si="7"/>
        <v>0</v>
      </c>
      <c r="K102" s="116" t="s">
        <v>14</v>
      </c>
    </row>
    <row r="103" spans="2:11" ht="24" x14ac:dyDescent="0.25">
      <c r="B103" s="328" t="s">
        <v>219</v>
      </c>
      <c r="C103" s="294"/>
      <c r="D103" s="301">
        <v>1</v>
      </c>
      <c r="E103" s="209" t="s">
        <v>19</v>
      </c>
      <c r="F103" s="321">
        <f>F86*6</f>
        <v>1578</v>
      </c>
      <c r="G103" s="250" t="s">
        <v>13</v>
      </c>
      <c r="H103" s="220">
        <f t="shared" si="6"/>
        <v>1578</v>
      </c>
      <c r="I103" s="225"/>
      <c r="J103" s="230">
        <f t="shared" si="7"/>
        <v>1578</v>
      </c>
      <c r="K103" s="116" t="s">
        <v>14</v>
      </c>
    </row>
    <row r="104" spans="2:11" ht="24.75" x14ac:dyDescent="0.25">
      <c r="B104" s="232" t="s">
        <v>82</v>
      </c>
      <c r="C104" s="295"/>
      <c r="D104" s="301"/>
      <c r="E104" s="209" t="s">
        <v>19</v>
      </c>
      <c r="F104" s="321"/>
      <c r="G104" s="250" t="s">
        <v>13</v>
      </c>
      <c r="H104" s="220">
        <f t="shared" si="6"/>
        <v>0</v>
      </c>
      <c r="I104" s="225"/>
      <c r="J104" s="230">
        <f t="shared" si="7"/>
        <v>0</v>
      </c>
      <c r="K104" s="116" t="s">
        <v>14</v>
      </c>
    </row>
    <row r="105" spans="2:11" x14ac:dyDescent="0.25">
      <c r="B105" s="208" t="s">
        <v>83</v>
      </c>
      <c r="C105" s="208"/>
      <c r="D105" s="301"/>
      <c r="E105" s="209" t="s">
        <v>19</v>
      </c>
      <c r="F105" s="321"/>
      <c r="G105" s="250" t="s">
        <v>13</v>
      </c>
      <c r="H105" s="220">
        <f t="shared" si="6"/>
        <v>0</v>
      </c>
      <c r="I105" s="225"/>
      <c r="J105" s="230">
        <f t="shared" si="7"/>
        <v>0</v>
      </c>
      <c r="K105" s="116" t="s">
        <v>14</v>
      </c>
    </row>
    <row r="106" spans="2:11" x14ac:dyDescent="0.25">
      <c r="B106" s="208" t="s">
        <v>84</v>
      </c>
      <c r="C106" s="208"/>
      <c r="D106" s="301"/>
      <c r="E106" s="209" t="s">
        <v>19</v>
      </c>
      <c r="F106" s="321"/>
      <c r="G106" s="250" t="s">
        <v>13</v>
      </c>
      <c r="H106" s="220">
        <f t="shared" si="6"/>
        <v>0</v>
      </c>
      <c r="I106" s="225"/>
      <c r="J106" s="230">
        <f t="shared" si="7"/>
        <v>0</v>
      </c>
      <c r="K106" s="116" t="s">
        <v>14</v>
      </c>
    </row>
    <row r="107" spans="2:11" x14ac:dyDescent="0.25">
      <c r="B107" s="208" t="s">
        <v>85</v>
      </c>
      <c r="C107" s="208"/>
      <c r="D107" s="301"/>
      <c r="E107" s="209" t="s">
        <v>19</v>
      </c>
      <c r="F107" s="321"/>
      <c r="G107" s="250" t="s">
        <v>13</v>
      </c>
      <c r="H107" s="220">
        <f t="shared" si="6"/>
        <v>0</v>
      </c>
      <c r="I107" s="225"/>
      <c r="J107" s="230">
        <f t="shared" si="7"/>
        <v>0</v>
      </c>
      <c r="K107" s="116" t="s">
        <v>14</v>
      </c>
    </row>
    <row r="108" spans="2:11" x14ac:dyDescent="0.25">
      <c r="B108" s="208" t="s">
        <v>119</v>
      </c>
      <c r="C108" s="208"/>
      <c r="D108" s="301"/>
      <c r="E108" s="209" t="s">
        <v>19</v>
      </c>
      <c r="F108" s="323">
        <v>7753</v>
      </c>
      <c r="G108" s="250" t="s">
        <v>13</v>
      </c>
      <c r="H108" s="220">
        <f t="shared" si="6"/>
        <v>0</v>
      </c>
      <c r="I108" s="225"/>
      <c r="J108" s="230">
        <f t="shared" si="7"/>
        <v>0</v>
      </c>
      <c r="K108" s="116" t="s">
        <v>14</v>
      </c>
    </row>
    <row r="109" spans="2:11" x14ac:dyDescent="0.25">
      <c r="B109" s="208" t="s">
        <v>120</v>
      </c>
      <c r="C109" s="244"/>
      <c r="D109" s="301">
        <v>4</v>
      </c>
      <c r="E109" s="209" t="s">
        <v>19</v>
      </c>
      <c r="F109" s="323">
        <v>10800</v>
      </c>
      <c r="G109" s="250" t="s">
        <v>13</v>
      </c>
      <c r="H109" s="220">
        <f t="shared" si="6"/>
        <v>43200</v>
      </c>
      <c r="I109" s="225"/>
      <c r="J109" s="230">
        <f t="shared" si="7"/>
        <v>43200</v>
      </c>
      <c r="K109" s="116" t="s">
        <v>14</v>
      </c>
    </row>
    <row r="110" spans="2:11" x14ac:dyDescent="0.25">
      <c r="B110" s="208" t="s">
        <v>121</v>
      </c>
      <c r="C110" s="208"/>
      <c r="D110" s="301"/>
      <c r="E110" s="209" t="s">
        <v>19</v>
      </c>
      <c r="F110" s="323">
        <v>11673</v>
      </c>
      <c r="G110" s="250" t="s">
        <v>13</v>
      </c>
      <c r="H110" s="220">
        <f t="shared" si="6"/>
        <v>0</v>
      </c>
      <c r="I110" s="225"/>
      <c r="J110" s="230">
        <f t="shared" si="7"/>
        <v>0</v>
      </c>
      <c r="K110" s="116" t="s">
        <v>14</v>
      </c>
    </row>
    <row r="111" spans="2:11" x14ac:dyDescent="0.25">
      <c r="B111" s="208" t="s">
        <v>122</v>
      </c>
      <c r="C111" s="208"/>
      <c r="D111" s="301"/>
      <c r="E111" s="209" t="s">
        <v>19</v>
      </c>
      <c r="F111" s="323">
        <v>10669</v>
      </c>
      <c r="G111" s="250" t="s">
        <v>13</v>
      </c>
      <c r="H111" s="220">
        <f t="shared" si="6"/>
        <v>0</v>
      </c>
      <c r="I111" s="225"/>
      <c r="J111" s="230">
        <f t="shared" si="7"/>
        <v>0</v>
      </c>
      <c r="K111" s="116" t="s">
        <v>14</v>
      </c>
    </row>
    <row r="112" spans="2:11" x14ac:dyDescent="0.25">
      <c r="B112" s="208" t="s">
        <v>123</v>
      </c>
      <c r="C112" s="208"/>
      <c r="D112" s="301">
        <v>1</v>
      </c>
      <c r="E112" s="317" t="s">
        <v>19</v>
      </c>
      <c r="F112" s="323">
        <v>10997</v>
      </c>
      <c r="G112" s="250" t="s">
        <v>13</v>
      </c>
      <c r="H112" s="220">
        <f t="shared" si="6"/>
        <v>10997</v>
      </c>
      <c r="I112" s="225"/>
      <c r="J112" s="230">
        <f t="shared" si="7"/>
        <v>10997</v>
      </c>
      <c r="K112" s="116" t="s">
        <v>14</v>
      </c>
    </row>
    <row r="113" spans="2:11" x14ac:dyDescent="0.25">
      <c r="B113" s="208" t="s">
        <v>124</v>
      </c>
      <c r="C113" s="208"/>
      <c r="D113" s="301"/>
      <c r="E113" s="209" t="s">
        <v>19</v>
      </c>
      <c r="F113" s="323">
        <v>13765</v>
      </c>
      <c r="G113" s="250" t="s">
        <v>13</v>
      </c>
      <c r="H113" s="220">
        <f t="shared" si="6"/>
        <v>0</v>
      </c>
      <c r="I113" s="225"/>
      <c r="J113" s="230">
        <f t="shared" si="7"/>
        <v>0</v>
      </c>
      <c r="K113" s="116" t="s">
        <v>14</v>
      </c>
    </row>
    <row r="114" spans="2:11" x14ac:dyDescent="0.25">
      <c r="B114" s="208" t="s">
        <v>125</v>
      </c>
      <c r="C114" s="208"/>
      <c r="D114" s="301"/>
      <c r="E114" s="209" t="s">
        <v>19</v>
      </c>
      <c r="F114" s="323">
        <v>13875</v>
      </c>
      <c r="G114" s="250" t="s">
        <v>13</v>
      </c>
      <c r="H114" s="220">
        <f t="shared" si="6"/>
        <v>0</v>
      </c>
      <c r="I114" s="225"/>
      <c r="J114" s="230">
        <f t="shared" si="7"/>
        <v>0</v>
      </c>
      <c r="K114" s="116" t="s">
        <v>14</v>
      </c>
    </row>
    <row r="115" spans="2:11" x14ac:dyDescent="0.25">
      <c r="B115" s="208" t="s">
        <v>126</v>
      </c>
      <c r="C115" s="208"/>
      <c r="D115" s="301">
        <v>5</v>
      </c>
      <c r="E115" s="209" t="s">
        <v>19</v>
      </c>
      <c r="F115" s="323">
        <v>14873</v>
      </c>
      <c r="G115" s="250" t="s">
        <v>13</v>
      </c>
      <c r="H115" s="220">
        <f t="shared" si="6"/>
        <v>74365</v>
      </c>
      <c r="I115" s="225"/>
      <c r="J115" s="230">
        <f t="shared" si="7"/>
        <v>74365</v>
      </c>
      <c r="K115" s="116" t="s">
        <v>14</v>
      </c>
    </row>
    <row r="116" spans="2:11" x14ac:dyDescent="0.25">
      <c r="B116" s="208" t="s">
        <v>127</v>
      </c>
      <c r="C116" s="208"/>
      <c r="D116" s="301"/>
      <c r="E116" s="209" t="s">
        <v>19</v>
      </c>
      <c r="F116" s="323">
        <v>16265</v>
      </c>
      <c r="G116" s="250" t="s">
        <v>13</v>
      </c>
      <c r="H116" s="220">
        <f t="shared" si="6"/>
        <v>0</v>
      </c>
      <c r="I116" s="225"/>
      <c r="J116" s="230">
        <f t="shared" si="7"/>
        <v>0</v>
      </c>
      <c r="K116" s="116" t="s">
        <v>14</v>
      </c>
    </row>
    <row r="117" spans="2:11" x14ac:dyDescent="0.25">
      <c r="B117" s="208" t="s">
        <v>128</v>
      </c>
      <c r="C117" s="208"/>
      <c r="D117" s="301"/>
      <c r="E117" s="209" t="s">
        <v>19</v>
      </c>
      <c r="F117" s="323">
        <v>14787</v>
      </c>
      <c r="G117" s="250" t="s">
        <v>13</v>
      </c>
      <c r="H117" s="220">
        <f t="shared" si="6"/>
        <v>0</v>
      </c>
      <c r="I117" s="225"/>
      <c r="J117" s="230">
        <f t="shared" si="7"/>
        <v>0</v>
      </c>
      <c r="K117" s="116" t="s">
        <v>14</v>
      </c>
    </row>
    <row r="118" spans="2:11" x14ac:dyDescent="0.25">
      <c r="B118" s="208" t="s">
        <v>129</v>
      </c>
      <c r="C118" s="208"/>
      <c r="D118" s="301"/>
      <c r="E118" s="209" t="s">
        <v>19</v>
      </c>
      <c r="F118" s="323">
        <v>16320</v>
      </c>
      <c r="G118" s="250" t="s">
        <v>13</v>
      </c>
      <c r="H118" s="220">
        <f t="shared" si="6"/>
        <v>0</v>
      </c>
      <c r="I118" s="225"/>
      <c r="J118" s="230">
        <f t="shared" si="7"/>
        <v>0</v>
      </c>
      <c r="K118" s="116" t="s">
        <v>14</v>
      </c>
    </row>
    <row r="119" spans="2:11" x14ac:dyDescent="0.25">
      <c r="B119" s="208" t="s">
        <v>130</v>
      </c>
      <c r="C119" s="208"/>
      <c r="D119" s="301"/>
      <c r="E119" s="209" t="s">
        <v>19</v>
      </c>
      <c r="F119" s="323">
        <v>6490</v>
      </c>
      <c r="G119" s="250" t="s">
        <v>13</v>
      </c>
      <c r="H119" s="220">
        <f t="shared" si="6"/>
        <v>0</v>
      </c>
      <c r="I119" s="225"/>
      <c r="J119" s="230">
        <f t="shared" si="7"/>
        <v>0</v>
      </c>
      <c r="K119" s="116" t="s">
        <v>14</v>
      </c>
    </row>
    <row r="120" spans="2:11" x14ac:dyDescent="0.25">
      <c r="B120" s="208" t="s">
        <v>131</v>
      </c>
      <c r="C120" s="208"/>
      <c r="D120" s="301"/>
      <c r="E120" s="209" t="s">
        <v>19</v>
      </c>
      <c r="F120" s="323">
        <v>8017</v>
      </c>
      <c r="G120" s="250" t="s">
        <v>13</v>
      </c>
      <c r="H120" s="220">
        <f t="shared" si="6"/>
        <v>0</v>
      </c>
      <c r="I120" s="225"/>
      <c r="J120" s="230">
        <f t="shared" si="7"/>
        <v>0</v>
      </c>
      <c r="K120" s="116" t="s">
        <v>14</v>
      </c>
    </row>
    <row r="121" spans="2:11" x14ac:dyDescent="0.25">
      <c r="B121" s="208" t="s">
        <v>154</v>
      </c>
      <c r="C121" s="208"/>
      <c r="D121" s="301">
        <v>7</v>
      </c>
      <c r="E121" s="209" t="s">
        <v>19</v>
      </c>
      <c r="F121" s="323">
        <v>16265</v>
      </c>
      <c r="G121" s="250" t="s">
        <v>13</v>
      </c>
      <c r="H121" s="220">
        <f t="shared" si="6"/>
        <v>113855</v>
      </c>
      <c r="I121" s="225"/>
      <c r="J121" s="230">
        <f t="shared" si="7"/>
        <v>113855</v>
      </c>
      <c r="K121" s="116" t="s">
        <v>14</v>
      </c>
    </row>
    <row r="122" spans="2:11" x14ac:dyDescent="0.25">
      <c r="B122" s="208" t="s">
        <v>155</v>
      </c>
      <c r="C122" s="208"/>
      <c r="D122" s="301">
        <v>3</v>
      </c>
      <c r="E122" s="209" t="s">
        <v>19</v>
      </c>
      <c r="F122" s="323">
        <v>8946</v>
      </c>
      <c r="G122" s="250" t="s">
        <v>13</v>
      </c>
      <c r="H122" s="220">
        <f t="shared" si="6"/>
        <v>26838</v>
      </c>
      <c r="I122" s="225"/>
      <c r="J122" s="230">
        <f t="shared" si="7"/>
        <v>26838</v>
      </c>
      <c r="K122" s="116" t="s">
        <v>14</v>
      </c>
    </row>
    <row r="123" spans="2:11" x14ac:dyDescent="0.25">
      <c r="B123" s="208" t="s">
        <v>86</v>
      </c>
      <c r="C123" s="208"/>
      <c r="D123" s="301"/>
      <c r="E123" s="209" t="s">
        <v>18</v>
      </c>
      <c r="F123" s="323">
        <v>11.5</v>
      </c>
      <c r="G123" s="250" t="s">
        <v>13</v>
      </c>
      <c r="H123" s="220">
        <f t="shared" si="6"/>
        <v>0</v>
      </c>
      <c r="I123" s="225"/>
      <c r="J123" s="230">
        <f t="shared" si="7"/>
        <v>0</v>
      </c>
      <c r="K123" s="116" t="s">
        <v>14</v>
      </c>
    </row>
    <row r="124" spans="2:11" x14ac:dyDescent="0.25">
      <c r="B124" s="208" t="s">
        <v>133</v>
      </c>
      <c r="C124" s="208"/>
      <c r="D124" s="301">
        <v>30</v>
      </c>
      <c r="E124" s="209" t="s">
        <v>35</v>
      </c>
      <c r="F124" s="323">
        <v>112</v>
      </c>
      <c r="G124" s="250" t="s">
        <v>13</v>
      </c>
      <c r="H124" s="220">
        <f t="shared" si="6"/>
        <v>3360</v>
      </c>
      <c r="I124" s="225"/>
      <c r="J124" s="230">
        <f t="shared" si="7"/>
        <v>3360</v>
      </c>
      <c r="K124" s="116" t="s">
        <v>14</v>
      </c>
    </row>
    <row r="125" spans="2:11" x14ac:dyDescent="0.25">
      <c r="B125" s="208" t="s">
        <v>132</v>
      </c>
      <c r="C125" s="208"/>
      <c r="D125" s="301"/>
      <c r="E125" s="209" t="s">
        <v>35</v>
      </c>
      <c r="F125" s="323">
        <v>133</v>
      </c>
      <c r="G125" s="250" t="s">
        <v>13</v>
      </c>
      <c r="H125" s="220">
        <f t="shared" si="6"/>
        <v>0</v>
      </c>
      <c r="I125" s="225"/>
      <c r="J125" s="230">
        <f t="shared" si="7"/>
        <v>0</v>
      </c>
      <c r="K125" s="116" t="s">
        <v>14</v>
      </c>
    </row>
    <row r="126" spans="2:11" x14ac:dyDescent="0.25">
      <c r="B126" s="226" t="s">
        <v>87</v>
      </c>
      <c r="C126" s="226"/>
      <c r="D126" s="301"/>
      <c r="E126" s="209" t="s">
        <v>23</v>
      </c>
      <c r="F126" s="316"/>
      <c r="G126" s="250" t="s">
        <v>13</v>
      </c>
      <c r="H126" s="220">
        <f t="shared" si="6"/>
        <v>0</v>
      </c>
      <c r="I126" s="225"/>
      <c r="J126" s="230">
        <f t="shared" si="7"/>
        <v>0</v>
      </c>
      <c r="K126" s="116" t="s">
        <v>14</v>
      </c>
    </row>
    <row r="127" spans="2:11" x14ac:dyDescent="0.25">
      <c r="B127" s="208" t="s">
        <v>88</v>
      </c>
      <c r="C127" s="208"/>
      <c r="D127" s="301"/>
      <c r="E127" s="209" t="s">
        <v>16</v>
      </c>
      <c r="F127" s="323">
        <v>797</v>
      </c>
      <c r="G127" s="250" t="s">
        <v>13</v>
      </c>
      <c r="H127" s="220">
        <f t="shared" si="6"/>
        <v>0</v>
      </c>
      <c r="I127" s="225"/>
      <c r="J127" s="230">
        <f t="shared" si="7"/>
        <v>0</v>
      </c>
      <c r="K127" s="116" t="s">
        <v>14</v>
      </c>
    </row>
    <row r="128" spans="2:11" x14ac:dyDescent="0.25">
      <c r="B128" s="208" t="s">
        <v>89</v>
      </c>
      <c r="C128" s="208"/>
      <c r="D128" s="301"/>
      <c r="E128" s="209" t="s">
        <v>16</v>
      </c>
      <c r="F128" s="323">
        <v>156</v>
      </c>
      <c r="G128" s="250" t="s">
        <v>13</v>
      </c>
      <c r="H128" s="220">
        <f t="shared" si="6"/>
        <v>0</v>
      </c>
      <c r="I128" s="225"/>
      <c r="J128" s="230">
        <f t="shared" si="7"/>
        <v>0</v>
      </c>
      <c r="K128" s="116" t="s">
        <v>14</v>
      </c>
    </row>
    <row r="129" spans="2:11" x14ac:dyDescent="0.25">
      <c r="B129" s="208" t="s">
        <v>90</v>
      </c>
      <c r="C129" s="208"/>
      <c r="D129" s="301"/>
      <c r="E129" s="317" t="s">
        <v>17</v>
      </c>
      <c r="F129" s="323">
        <v>2054</v>
      </c>
      <c r="G129" s="250" t="s">
        <v>13</v>
      </c>
      <c r="H129" s="220">
        <f t="shared" si="6"/>
        <v>0</v>
      </c>
      <c r="I129" s="225"/>
      <c r="J129" s="230">
        <f t="shared" si="7"/>
        <v>0</v>
      </c>
      <c r="K129" s="116" t="s">
        <v>14</v>
      </c>
    </row>
    <row r="130" spans="2:11" ht="15" customHeight="1" x14ac:dyDescent="0.25">
      <c r="B130" s="208" t="s">
        <v>91</v>
      </c>
      <c r="C130" s="208"/>
      <c r="D130" s="301"/>
      <c r="E130" s="280"/>
      <c r="F130" s="319"/>
      <c r="G130" s="223" t="s">
        <v>13</v>
      </c>
      <c r="H130" s="220">
        <f t="shared" si="6"/>
        <v>0</v>
      </c>
      <c r="I130" s="225"/>
      <c r="J130" s="230">
        <f t="shared" si="7"/>
        <v>0</v>
      </c>
      <c r="K130" s="116" t="s">
        <v>14</v>
      </c>
    </row>
    <row r="131" spans="2:11" ht="15" customHeight="1" x14ac:dyDescent="0.25">
      <c r="B131" s="272"/>
      <c r="C131" s="272"/>
      <c r="D131" s="301"/>
      <c r="E131" s="280"/>
      <c r="F131" s="281"/>
      <c r="G131" s="223" t="s">
        <v>13</v>
      </c>
      <c r="H131" s="220">
        <f t="shared" si="6"/>
        <v>0</v>
      </c>
      <c r="I131" s="225"/>
      <c r="J131" s="230">
        <f t="shared" si="7"/>
        <v>0</v>
      </c>
      <c r="K131" s="116" t="s">
        <v>14</v>
      </c>
    </row>
    <row r="132" spans="2:11" x14ac:dyDescent="0.25">
      <c r="B132" s="298" t="s">
        <v>28</v>
      </c>
      <c r="C132" s="299"/>
      <c r="D132" s="305"/>
      <c r="E132" s="296"/>
      <c r="F132" s="297"/>
      <c r="G132" s="239" t="s">
        <v>13</v>
      </c>
      <c r="H132" s="220">
        <f t="shared" si="6"/>
        <v>0</v>
      </c>
      <c r="I132" s="240"/>
      <c r="J132" s="241">
        <f t="shared" si="7"/>
        <v>0</v>
      </c>
      <c r="K132" s="116" t="s">
        <v>14</v>
      </c>
    </row>
    <row r="133" spans="2:11" ht="35.25" customHeight="1" thickBot="1" x14ac:dyDescent="0.3">
      <c r="B133" s="365" t="s">
        <v>148</v>
      </c>
      <c r="C133" s="366"/>
      <c r="D133" s="364" t="s">
        <v>92</v>
      </c>
      <c r="E133" s="364"/>
      <c r="F133" s="364"/>
      <c r="G133" s="235" t="s">
        <v>13</v>
      </c>
      <c r="H133" s="236">
        <f>ROUND(SUM(H42:H132),1)</f>
        <v>2526126</v>
      </c>
      <c r="I133" s="237"/>
      <c r="J133" s="238">
        <f>SUM(J42:J132)</f>
        <v>2526126</v>
      </c>
      <c r="K133" s="116" t="s">
        <v>14</v>
      </c>
    </row>
    <row r="134" spans="2:11" x14ac:dyDescent="0.25">
      <c r="B134" s="353" t="s">
        <v>136</v>
      </c>
      <c r="C134" s="354"/>
      <c r="D134" s="354"/>
      <c r="E134" s="354"/>
      <c r="F134" s="354"/>
      <c r="G134" s="354"/>
      <c r="H134" s="354"/>
      <c r="I134" s="354"/>
      <c r="J134" s="355"/>
      <c r="K134" s="117"/>
    </row>
    <row r="135" spans="2:11" x14ac:dyDescent="0.25">
      <c r="B135" s="97" t="s">
        <v>93</v>
      </c>
      <c r="C135" s="98"/>
      <c r="D135" s="170"/>
      <c r="E135" s="99"/>
      <c r="F135" s="100"/>
      <c r="G135" s="98"/>
      <c r="H135" s="100"/>
      <c r="I135" s="98"/>
      <c r="J135" s="101"/>
      <c r="K135" s="117"/>
    </row>
    <row r="136" spans="2:11" hidden="1" x14ac:dyDescent="0.25">
      <c r="D136"/>
      <c r="F136"/>
      <c r="H136"/>
      <c r="I136"/>
      <c r="J136"/>
      <c r="K136" s="117"/>
    </row>
    <row r="137" spans="2:11" x14ac:dyDescent="0.25">
      <c r="B137" s="279"/>
      <c r="C137" s="279"/>
      <c r="D137" s="301"/>
      <c r="E137" s="280"/>
      <c r="F137" s="285"/>
      <c r="G137" s="223" t="s">
        <v>13</v>
      </c>
      <c r="H137" s="224">
        <f>ROUND(D137*F137,3)</f>
        <v>0</v>
      </c>
      <c r="I137" s="283"/>
      <c r="J137" s="230">
        <f>H137*(1-I137)</f>
        <v>0</v>
      </c>
      <c r="K137" s="117"/>
    </row>
    <row r="138" spans="2:11" x14ac:dyDescent="0.25">
      <c r="B138" s="279"/>
      <c r="C138" s="279"/>
      <c r="D138" s="301"/>
      <c r="E138" s="280"/>
      <c r="F138" s="285"/>
      <c r="G138" s="223" t="s">
        <v>13</v>
      </c>
      <c r="H138" s="224">
        <f t="shared" ref="H138:H142" si="8">ROUND(D138*F138,3)</f>
        <v>0</v>
      </c>
      <c r="I138" s="283"/>
      <c r="J138" s="230">
        <f t="shared" ref="J138:J171" si="9">H138*(1-I138)</f>
        <v>0</v>
      </c>
      <c r="K138" s="117"/>
    </row>
    <row r="139" spans="2:11" x14ac:dyDescent="0.25">
      <c r="B139" s="279"/>
      <c r="C139" s="279"/>
      <c r="D139" s="301"/>
      <c r="E139" s="280"/>
      <c r="F139" s="285"/>
      <c r="G139" s="223" t="s">
        <v>13</v>
      </c>
      <c r="H139" s="224">
        <f t="shared" si="8"/>
        <v>0</v>
      </c>
      <c r="I139" s="283"/>
      <c r="J139" s="230">
        <f t="shared" si="9"/>
        <v>0</v>
      </c>
      <c r="K139" s="117"/>
    </row>
    <row r="140" spans="2:11" x14ac:dyDescent="0.25">
      <c r="B140" s="279"/>
      <c r="C140" s="279"/>
      <c r="D140" s="301"/>
      <c r="E140" s="280"/>
      <c r="F140" s="281"/>
      <c r="G140" s="223" t="s">
        <v>13</v>
      </c>
      <c r="H140" s="224">
        <f t="shared" si="8"/>
        <v>0</v>
      </c>
      <c r="I140" s="283"/>
      <c r="J140" s="230">
        <f t="shared" si="9"/>
        <v>0</v>
      </c>
      <c r="K140" s="117"/>
    </row>
    <row r="141" spans="2:11" x14ac:dyDescent="0.25">
      <c r="B141" s="279"/>
      <c r="C141" s="279"/>
      <c r="D141" s="301"/>
      <c r="E141" s="280"/>
      <c r="F141" s="285"/>
      <c r="G141" s="223" t="s">
        <v>13</v>
      </c>
      <c r="H141" s="224">
        <f t="shared" si="8"/>
        <v>0</v>
      </c>
      <c r="I141" s="283"/>
      <c r="J141" s="230">
        <f t="shared" si="9"/>
        <v>0</v>
      </c>
      <c r="K141" s="117"/>
    </row>
    <row r="142" spans="2:11" x14ac:dyDescent="0.25">
      <c r="B142" s="286"/>
      <c r="C142" s="286"/>
      <c r="D142" s="306"/>
      <c r="E142" s="287"/>
      <c r="F142" s="288"/>
      <c r="G142" s="227" t="s">
        <v>13</v>
      </c>
      <c r="H142" s="224">
        <f t="shared" si="8"/>
        <v>0</v>
      </c>
      <c r="I142" s="284"/>
      <c r="J142" s="231">
        <f t="shared" si="9"/>
        <v>0</v>
      </c>
      <c r="K142" s="117"/>
    </row>
    <row r="143" spans="2:11" x14ac:dyDescent="0.25">
      <c r="B143" s="102" t="s">
        <v>143</v>
      </c>
      <c r="C143" s="102"/>
      <c r="D143" s="307"/>
      <c r="E143" s="155" t="s">
        <v>139</v>
      </c>
      <c r="F143" s="104"/>
      <c r="G143" s="105"/>
      <c r="H143" s="94"/>
      <c r="I143" s="161"/>
      <c r="J143" s="234"/>
      <c r="K143" s="117"/>
    </row>
    <row r="144" spans="2:11" x14ac:dyDescent="0.25">
      <c r="B144" s="279"/>
      <c r="C144" s="279"/>
      <c r="D144" s="301"/>
      <c r="E144" s="280"/>
      <c r="F144" s="285"/>
      <c r="G144" s="223" t="s">
        <v>13</v>
      </c>
      <c r="H144" s="224">
        <f>ROUND(D144*F144,3)</f>
        <v>0</v>
      </c>
      <c r="I144" s="225"/>
      <c r="J144" s="230">
        <f t="shared" si="9"/>
        <v>0</v>
      </c>
      <c r="K144" s="24"/>
    </row>
    <row r="145" spans="2:11" x14ac:dyDescent="0.25">
      <c r="B145" s="279"/>
      <c r="C145" s="279"/>
      <c r="D145" s="301"/>
      <c r="E145" s="280"/>
      <c r="F145" s="285"/>
      <c r="G145" s="223" t="s">
        <v>13</v>
      </c>
      <c r="H145" s="224">
        <f t="shared" ref="H145:H149" si="10">ROUND(D145*F145,3)</f>
        <v>0</v>
      </c>
      <c r="I145" s="225"/>
      <c r="J145" s="230">
        <f t="shared" si="9"/>
        <v>0</v>
      </c>
      <c r="K145" s="117"/>
    </row>
    <row r="146" spans="2:11" x14ac:dyDescent="0.25">
      <c r="B146" s="279"/>
      <c r="C146" s="279"/>
      <c r="D146" s="301"/>
      <c r="E146" s="280"/>
      <c r="F146" s="285"/>
      <c r="G146" s="223" t="s">
        <v>13</v>
      </c>
      <c r="H146" s="224">
        <f t="shared" si="10"/>
        <v>0</v>
      </c>
      <c r="I146" s="225"/>
      <c r="J146" s="230">
        <f t="shared" si="9"/>
        <v>0</v>
      </c>
      <c r="K146" s="117"/>
    </row>
    <row r="147" spans="2:11" x14ac:dyDescent="0.25">
      <c r="B147" s="279"/>
      <c r="C147" s="279"/>
      <c r="D147" s="301"/>
      <c r="E147" s="280"/>
      <c r="F147" s="285"/>
      <c r="G147" s="223" t="s">
        <v>13</v>
      </c>
      <c r="H147" s="224">
        <f t="shared" si="10"/>
        <v>0</v>
      </c>
      <c r="I147" s="225"/>
      <c r="J147" s="230">
        <f t="shared" si="9"/>
        <v>0</v>
      </c>
      <c r="K147" s="117"/>
    </row>
    <row r="148" spans="2:11" x14ac:dyDescent="0.25">
      <c r="B148" s="279"/>
      <c r="C148" s="279"/>
      <c r="D148" s="301"/>
      <c r="E148" s="280"/>
      <c r="F148" s="285"/>
      <c r="G148" s="223" t="s">
        <v>13</v>
      </c>
      <c r="H148" s="224">
        <f t="shared" si="10"/>
        <v>0</v>
      </c>
      <c r="I148" s="225"/>
      <c r="J148" s="230">
        <f t="shared" si="9"/>
        <v>0</v>
      </c>
      <c r="K148" s="117"/>
    </row>
    <row r="149" spans="2:11" x14ac:dyDescent="0.25">
      <c r="B149" s="286"/>
      <c r="C149" s="286"/>
      <c r="D149" s="306"/>
      <c r="E149" s="287"/>
      <c r="F149" s="288"/>
      <c r="G149" s="227" t="s">
        <v>13</v>
      </c>
      <c r="H149" s="224">
        <f t="shared" si="10"/>
        <v>0</v>
      </c>
      <c r="I149" s="228"/>
      <c r="J149" s="231">
        <f t="shared" si="9"/>
        <v>0</v>
      </c>
      <c r="K149" s="117"/>
    </row>
    <row r="150" spans="2:11" x14ac:dyDescent="0.25">
      <c r="B150" s="106" t="s">
        <v>94</v>
      </c>
      <c r="C150" s="106"/>
      <c r="D150" s="171"/>
      <c r="E150" s="107"/>
      <c r="F150" s="108"/>
      <c r="G150" s="106"/>
      <c r="H150" s="108"/>
      <c r="I150" s="162"/>
      <c r="J150" s="108"/>
      <c r="K150" s="117"/>
    </row>
    <row r="151" spans="2:11" x14ac:dyDescent="0.25">
      <c r="B151" s="208" t="s">
        <v>95</v>
      </c>
      <c r="C151" s="208"/>
      <c r="D151" s="301">
        <v>4438</v>
      </c>
      <c r="E151" s="251" t="s">
        <v>23</v>
      </c>
      <c r="F151" s="323">
        <v>90</v>
      </c>
      <c r="G151" s="223" t="s">
        <v>13</v>
      </c>
      <c r="H151" s="224">
        <f>ROUND(D151*F151,3)</f>
        <v>399420</v>
      </c>
      <c r="I151" s="225"/>
      <c r="J151" s="230">
        <f t="shared" si="9"/>
        <v>399420</v>
      </c>
      <c r="K151" s="117"/>
    </row>
    <row r="152" spans="2:11" x14ac:dyDescent="0.25">
      <c r="B152" s="208" t="s">
        <v>96</v>
      </c>
      <c r="C152" s="208"/>
      <c r="D152" s="301"/>
      <c r="E152" s="251" t="s">
        <v>23</v>
      </c>
      <c r="F152" s="323">
        <v>105</v>
      </c>
      <c r="G152" s="223" t="s">
        <v>13</v>
      </c>
      <c r="H152" s="224">
        <f t="shared" ref="H152:H158" si="11">ROUND(D152*F152,3)</f>
        <v>0</v>
      </c>
      <c r="I152" s="225"/>
      <c r="J152" s="230">
        <f t="shared" si="9"/>
        <v>0</v>
      </c>
      <c r="K152" s="24"/>
    </row>
    <row r="153" spans="2:11" x14ac:dyDescent="0.25">
      <c r="B153" s="208" t="s">
        <v>97</v>
      </c>
      <c r="C153" s="208"/>
      <c r="D153" s="301"/>
      <c r="E153" s="251" t="s">
        <v>19</v>
      </c>
      <c r="F153" s="323">
        <v>2599</v>
      </c>
      <c r="G153" s="223" t="s">
        <v>13</v>
      </c>
      <c r="H153" s="224">
        <f t="shared" si="11"/>
        <v>0</v>
      </c>
      <c r="I153" s="225"/>
      <c r="J153" s="230">
        <f t="shared" si="9"/>
        <v>0</v>
      </c>
      <c r="K153" s="117"/>
    </row>
    <row r="154" spans="2:11" x14ac:dyDescent="0.25">
      <c r="B154" s="208" t="s">
        <v>135</v>
      </c>
      <c r="C154" s="208"/>
      <c r="D154" s="301">
        <v>9</v>
      </c>
      <c r="E154" s="251" t="s">
        <v>19</v>
      </c>
      <c r="F154" s="323">
        <v>9228</v>
      </c>
      <c r="G154" s="223" t="s">
        <v>13</v>
      </c>
      <c r="H154" s="224">
        <f t="shared" si="11"/>
        <v>83052</v>
      </c>
      <c r="I154" s="225"/>
      <c r="J154" s="230">
        <f t="shared" si="9"/>
        <v>83052</v>
      </c>
      <c r="K154" s="117"/>
    </row>
    <row r="155" spans="2:11" x14ac:dyDescent="0.25">
      <c r="B155" s="208" t="s">
        <v>98</v>
      </c>
      <c r="C155" s="208"/>
      <c r="D155" s="301">
        <v>154</v>
      </c>
      <c r="E155" s="251" t="s">
        <v>19</v>
      </c>
      <c r="F155" s="323">
        <v>1852</v>
      </c>
      <c r="G155" s="223" t="s">
        <v>13</v>
      </c>
      <c r="H155" s="224">
        <f t="shared" si="11"/>
        <v>285208</v>
      </c>
      <c r="I155" s="225"/>
      <c r="J155" s="230">
        <f t="shared" si="9"/>
        <v>285208</v>
      </c>
      <c r="K155" s="117"/>
    </row>
    <row r="156" spans="2:11" x14ac:dyDescent="0.25">
      <c r="B156" s="208" t="s">
        <v>99</v>
      </c>
      <c r="C156" s="208"/>
      <c r="D156" s="301"/>
      <c r="E156" s="249" t="s">
        <v>19</v>
      </c>
      <c r="F156" s="292"/>
      <c r="G156" s="223" t="s">
        <v>13</v>
      </c>
      <c r="H156" s="224">
        <f t="shared" si="11"/>
        <v>0</v>
      </c>
      <c r="I156" s="225"/>
      <c r="J156" s="230">
        <f t="shared" si="9"/>
        <v>0</v>
      </c>
      <c r="K156" s="117"/>
    </row>
    <row r="157" spans="2:11" x14ac:dyDescent="0.25">
      <c r="B157" s="272"/>
      <c r="C157" s="272"/>
      <c r="D157" s="301"/>
      <c r="E157" s="280"/>
      <c r="F157" s="281"/>
      <c r="G157" s="223" t="s">
        <v>13</v>
      </c>
      <c r="H157" s="224">
        <f t="shared" si="11"/>
        <v>0</v>
      </c>
      <c r="I157" s="225"/>
      <c r="J157" s="230">
        <f t="shared" si="9"/>
        <v>0</v>
      </c>
      <c r="K157" s="117"/>
    </row>
    <row r="158" spans="2:11" x14ac:dyDescent="0.25">
      <c r="B158" s="289" t="s">
        <v>28</v>
      </c>
      <c r="C158" s="290"/>
      <c r="D158" s="306"/>
      <c r="E158" s="287"/>
      <c r="F158" s="291"/>
      <c r="G158" s="227" t="s">
        <v>13</v>
      </c>
      <c r="H158" s="224">
        <f t="shared" si="11"/>
        <v>0</v>
      </c>
      <c r="I158" s="228"/>
      <c r="J158" s="231">
        <f t="shared" si="9"/>
        <v>0</v>
      </c>
      <c r="K158" s="24"/>
    </row>
    <row r="159" spans="2:11" x14ac:dyDescent="0.25">
      <c r="B159" s="106" t="s">
        <v>100</v>
      </c>
      <c r="C159" s="106"/>
      <c r="D159" s="171"/>
      <c r="E159" s="253"/>
      <c r="F159" s="108"/>
      <c r="G159" s="106"/>
      <c r="H159" s="108"/>
      <c r="I159" s="162"/>
      <c r="J159" s="108"/>
      <c r="K159" s="117"/>
    </row>
    <row r="160" spans="2:11" x14ac:dyDescent="0.25">
      <c r="B160" s="208" t="s">
        <v>101</v>
      </c>
      <c r="C160" s="208"/>
      <c r="D160" s="301">
        <v>4441</v>
      </c>
      <c r="E160" s="252" t="s">
        <v>23</v>
      </c>
      <c r="F160" s="323">
        <v>90</v>
      </c>
      <c r="G160" s="223" t="s">
        <v>13</v>
      </c>
      <c r="H160" s="224">
        <f>ROUND(D160*F160,3)</f>
        <v>399690</v>
      </c>
      <c r="I160" s="283"/>
      <c r="J160" s="230">
        <f t="shared" si="9"/>
        <v>399690</v>
      </c>
      <c r="K160" s="117"/>
    </row>
    <row r="161" spans="2:11" x14ac:dyDescent="0.25">
      <c r="B161" s="208" t="s">
        <v>102</v>
      </c>
      <c r="C161" s="208"/>
      <c r="D161" s="301">
        <v>18</v>
      </c>
      <c r="E161" s="251" t="s">
        <v>19</v>
      </c>
      <c r="F161" s="323">
        <v>6136</v>
      </c>
      <c r="G161" s="223" t="s">
        <v>13</v>
      </c>
      <c r="H161" s="224">
        <f t="shared" ref="H161:H165" si="12">ROUND(D161*F161,3)</f>
        <v>110448</v>
      </c>
      <c r="I161" s="283"/>
      <c r="J161" s="230">
        <f t="shared" si="9"/>
        <v>110448</v>
      </c>
      <c r="K161" s="117"/>
    </row>
    <row r="162" spans="2:11" x14ac:dyDescent="0.25">
      <c r="B162" s="208" t="s">
        <v>103</v>
      </c>
      <c r="C162" s="208"/>
      <c r="D162" s="301">
        <v>154</v>
      </c>
      <c r="E162" s="251" t="s">
        <v>19</v>
      </c>
      <c r="F162" s="323">
        <v>1962</v>
      </c>
      <c r="G162" s="223" t="s">
        <v>13</v>
      </c>
      <c r="H162" s="224">
        <f t="shared" si="12"/>
        <v>302148</v>
      </c>
      <c r="I162" s="283"/>
      <c r="J162" s="230">
        <f t="shared" si="9"/>
        <v>302148</v>
      </c>
      <c r="K162" s="117"/>
    </row>
    <row r="163" spans="2:11" ht="15" customHeight="1" x14ac:dyDescent="0.25">
      <c r="B163" s="208" t="s">
        <v>104</v>
      </c>
      <c r="C163" s="208"/>
      <c r="D163" s="301"/>
      <c r="E163" s="249" t="s">
        <v>19</v>
      </c>
      <c r="F163" s="293"/>
      <c r="G163" s="223" t="s">
        <v>13</v>
      </c>
      <c r="H163" s="224">
        <f t="shared" si="12"/>
        <v>0</v>
      </c>
      <c r="I163" s="283"/>
      <c r="J163" s="230">
        <f t="shared" si="9"/>
        <v>0</v>
      </c>
      <c r="K163" s="119"/>
    </row>
    <row r="164" spans="2:11" x14ac:dyDescent="0.25">
      <c r="B164" s="272"/>
      <c r="C164" s="272"/>
      <c r="D164" s="301"/>
      <c r="E164" s="280"/>
      <c r="F164" s="281"/>
      <c r="G164" s="223" t="s">
        <v>13</v>
      </c>
      <c r="H164" s="224">
        <f t="shared" si="12"/>
        <v>0</v>
      </c>
      <c r="I164" s="283"/>
      <c r="J164" s="230">
        <f t="shared" si="9"/>
        <v>0</v>
      </c>
      <c r="K164" s="109"/>
    </row>
    <row r="165" spans="2:11" x14ac:dyDescent="0.25">
      <c r="B165" s="289" t="s">
        <v>28</v>
      </c>
      <c r="C165" s="290"/>
      <c r="D165" s="306"/>
      <c r="E165" s="287"/>
      <c r="F165" s="291"/>
      <c r="G165" s="227" t="s">
        <v>13</v>
      </c>
      <c r="H165" s="224">
        <f t="shared" si="12"/>
        <v>0</v>
      </c>
      <c r="I165" s="284"/>
      <c r="J165" s="231">
        <f t="shared" si="9"/>
        <v>0</v>
      </c>
      <c r="K165" s="115"/>
    </row>
    <row r="166" spans="2:11" x14ac:dyDescent="0.25">
      <c r="B166" s="106" t="s">
        <v>137</v>
      </c>
      <c r="C166" s="106"/>
      <c r="D166" s="172"/>
      <c r="E166" s="154" t="s">
        <v>138</v>
      </c>
      <c r="F166" s="108"/>
      <c r="G166" s="106"/>
      <c r="H166" s="108"/>
      <c r="I166" s="162"/>
      <c r="J166" s="108"/>
      <c r="K166" s="120"/>
    </row>
    <row r="167" spans="2:11" x14ac:dyDescent="0.25">
      <c r="B167" s="279" t="s">
        <v>216</v>
      </c>
      <c r="C167" s="279"/>
      <c r="D167" s="301">
        <v>114386</v>
      </c>
      <c r="E167" s="222" t="s">
        <v>40</v>
      </c>
      <c r="F167" s="285">
        <v>3</v>
      </c>
      <c r="G167" s="223" t="s">
        <v>13</v>
      </c>
      <c r="H167" s="224">
        <f>ROUND(D167*F167,3)</f>
        <v>343158</v>
      </c>
      <c r="I167" s="283"/>
      <c r="J167" s="230">
        <f t="shared" si="9"/>
        <v>343158</v>
      </c>
      <c r="K167" s="120"/>
    </row>
    <row r="168" spans="2:11" x14ac:dyDescent="0.25">
      <c r="B168" s="279" t="s">
        <v>217</v>
      </c>
      <c r="C168" s="279"/>
      <c r="D168" s="301">
        <v>2040</v>
      </c>
      <c r="E168" s="222" t="s">
        <v>23</v>
      </c>
      <c r="F168" s="285">
        <v>90</v>
      </c>
      <c r="G168" s="223" t="s">
        <v>13</v>
      </c>
      <c r="H168" s="224">
        <f t="shared" ref="H168:H171" si="13">ROUND(D168*F168,3)</f>
        <v>183600</v>
      </c>
      <c r="I168" s="283"/>
      <c r="J168" s="230">
        <f t="shared" si="9"/>
        <v>183600</v>
      </c>
      <c r="K168" s="120"/>
    </row>
    <row r="169" spans="2:11" x14ac:dyDescent="0.25">
      <c r="B169" s="279" t="s">
        <v>218</v>
      </c>
      <c r="C169" s="279"/>
      <c r="D169" s="301">
        <v>3500</v>
      </c>
      <c r="E169" s="222" t="s">
        <v>19</v>
      </c>
      <c r="F169" s="285">
        <v>50</v>
      </c>
      <c r="G169" s="223" t="s">
        <v>13</v>
      </c>
      <c r="H169" s="224">
        <f t="shared" si="13"/>
        <v>175000</v>
      </c>
      <c r="I169" s="283"/>
      <c r="J169" s="230">
        <f t="shared" si="9"/>
        <v>175000</v>
      </c>
      <c r="K169" s="39"/>
    </row>
    <row r="170" spans="2:11" x14ac:dyDescent="0.25">
      <c r="B170" s="279"/>
      <c r="C170" s="279"/>
      <c r="D170" s="301"/>
      <c r="E170" s="222" t="s">
        <v>19</v>
      </c>
      <c r="F170" s="285"/>
      <c r="G170" s="223" t="s">
        <v>13</v>
      </c>
      <c r="H170" s="224">
        <f t="shared" si="13"/>
        <v>0</v>
      </c>
      <c r="I170" s="283"/>
      <c r="J170" s="230">
        <f t="shared" si="9"/>
        <v>0</v>
      </c>
      <c r="K170" s="39"/>
    </row>
    <row r="171" spans="2:11" x14ac:dyDescent="0.25">
      <c r="B171" s="279"/>
      <c r="C171" s="279"/>
      <c r="D171" s="301"/>
      <c r="E171" s="222" t="s">
        <v>19</v>
      </c>
      <c r="F171" s="285"/>
      <c r="G171" s="223" t="s">
        <v>13</v>
      </c>
      <c r="H171" s="224">
        <f t="shared" si="13"/>
        <v>0</v>
      </c>
      <c r="I171" s="283"/>
      <c r="J171" s="230">
        <f t="shared" si="9"/>
        <v>0</v>
      </c>
      <c r="K171" s="39"/>
    </row>
    <row r="172" spans="2:11" ht="15.75" x14ac:dyDescent="0.25">
      <c r="B172" s="373" t="s">
        <v>147</v>
      </c>
      <c r="C172" s="374"/>
      <c r="D172" s="375" t="s">
        <v>105</v>
      </c>
      <c r="E172" s="375"/>
      <c r="F172" s="375"/>
      <c r="G172" s="151" t="s">
        <v>13</v>
      </c>
      <c r="H172" s="152">
        <f>SUM(H137:H171)</f>
        <v>2281724</v>
      </c>
      <c r="I172" s="159"/>
      <c r="J172" s="153">
        <f>SUM(J137:J171)</f>
        <v>2281724</v>
      </c>
      <c r="K172" s="39"/>
    </row>
    <row r="173" spans="2:11" x14ac:dyDescent="0.25">
      <c r="B173" s="148"/>
      <c r="C173" s="149"/>
      <c r="D173" s="173"/>
      <c r="E173" s="59"/>
      <c r="F173" s="150"/>
      <c r="G173" s="59"/>
      <c r="H173" s="70"/>
      <c r="I173" s="41"/>
      <c r="J173" s="124"/>
      <c r="K173" s="121"/>
    </row>
    <row r="174" spans="2:11" x14ac:dyDescent="0.25">
      <c r="B174" s="144" t="s">
        <v>140</v>
      </c>
      <c r="C174" s="145"/>
      <c r="D174" s="174"/>
      <c r="E174" s="135" t="s">
        <v>0</v>
      </c>
      <c r="F174" s="136">
        <v>2500</v>
      </c>
      <c r="G174" s="137" t="s">
        <v>13</v>
      </c>
      <c r="H174" s="93">
        <f>ROUND(F174,3)</f>
        <v>2500</v>
      </c>
      <c r="I174" s="27"/>
      <c r="J174" s="141">
        <f>H174</f>
        <v>2500</v>
      </c>
      <c r="K174" s="39"/>
    </row>
    <row r="175" spans="2:11" x14ac:dyDescent="0.25">
      <c r="B175" s="146" t="s">
        <v>153</v>
      </c>
      <c r="C175" s="147"/>
      <c r="D175" s="175"/>
      <c r="E175" s="103" t="s">
        <v>33</v>
      </c>
      <c r="F175" s="138">
        <v>3000</v>
      </c>
      <c r="G175" s="139" t="s">
        <v>13</v>
      </c>
      <c r="H175" s="93">
        <f>ROUND(F175,3)</f>
        <v>3000</v>
      </c>
      <c r="I175" s="27"/>
      <c r="J175" s="142">
        <f>H175</f>
        <v>3000</v>
      </c>
      <c r="K175" s="39"/>
    </row>
    <row r="176" spans="2:11" x14ac:dyDescent="0.25">
      <c r="B176" s="25"/>
      <c r="C176" s="26"/>
      <c r="D176" s="176"/>
      <c r="E176" s="21"/>
      <c r="F176" s="65"/>
      <c r="G176" s="133"/>
      <c r="H176" s="134"/>
      <c r="I176" s="27"/>
      <c r="J176" s="140"/>
      <c r="K176" s="39"/>
    </row>
    <row r="177" spans="2:11" ht="16.5" thickBot="1" x14ac:dyDescent="0.3">
      <c r="B177" s="28"/>
      <c r="C177" s="29"/>
      <c r="D177" s="177"/>
      <c r="E177" s="21"/>
      <c r="F177" s="66"/>
      <c r="G177" s="22"/>
      <c r="H177" s="66"/>
      <c r="I177" s="30" t="s">
        <v>106</v>
      </c>
      <c r="J177" s="129">
        <f>SUM(H38,H133,H172,H174,H175)</f>
        <v>5121067.58</v>
      </c>
      <c r="K177" s="39"/>
    </row>
    <row r="178" spans="2:11" x14ac:dyDescent="0.25">
      <c r="B178" s="31"/>
      <c r="C178" s="32"/>
      <c r="D178" s="177"/>
      <c r="E178" s="21"/>
      <c r="F178" s="66"/>
      <c r="G178" s="22"/>
      <c r="H178" s="71"/>
      <c r="I178" s="33" t="s">
        <v>141</v>
      </c>
      <c r="J178" s="126"/>
      <c r="K178" s="114"/>
    </row>
    <row r="179" spans="2:11" x14ac:dyDescent="0.25">
      <c r="B179" s="31"/>
      <c r="C179" s="32"/>
      <c r="D179" s="177"/>
      <c r="E179" s="21"/>
      <c r="F179" s="67"/>
      <c r="G179" s="22"/>
      <c r="H179" s="71"/>
      <c r="I179" s="20"/>
      <c r="J179" s="126"/>
      <c r="K179" s="114"/>
    </row>
    <row r="180" spans="2:11" ht="15" customHeight="1" thickBot="1" x14ac:dyDescent="0.3">
      <c r="B180" s="31"/>
      <c r="C180" s="32"/>
      <c r="D180" s="177"/>
      <c r="E180" s="21"/>
      <c r="F180" s="66"/>
      <c r="G180" s="22"/>
      <c r="H180" s="71"/>
      <c r="I180" s="30" t="s">
        <v>113</v>
      </c>
      <c r="J180" s="130">
        <f>SUM(J38,J133,J172,J174,J175)</f>
        <v>5121067.58</v>
      </c>
      <c r="K180" s="112"/>
    </row>
    <row r="181" spans="2:11" ht="15.75" thickTop="1" x14ac:dyDescent="0.25">
      <c r="B181" s="31"/>
      <c r="C181" s="32"/>
      <c r="D181" s="177"/>
      <c r="E181" s="21"/>
      <c r="F181" s="66"/>
      <c r="G181" s="22"/>
      <c r="H181" s="71"/>
      <c r="I181" s="33" t="s">
        <v>142</v>
      </c>
      <c r="J181" s="126"/>
      <c r="K181" s="113"/>
    </row>
    <row r="182" spans="2:11" x14ac:dyDescent="0.25">
      <c r="B182" s="31"/>
      <c r="C182" s="32"/>
      <c r="D182" s="177"/>
      <c r="E182" s="21"/>
      <c r="F182" s="67"/>
      <c r="G182" s="22"/>
      <c r="H182" s="71"/>
      <c r="I182" s="20"/>
      <c r="J182" s="126"/>
      <c r="K182" s="29"/>
    </row>
    <row r="183" spans="2:11" ht="16.5" thickBot="1" x14ac:dyDescent="0.3">
      <c r="B183" s="31"/>
      <c r="C183" s="32"/>
      <c r="D183" s="177"/>
      <c r="E183" s="21"/>
      <c r="F183" s="66"/>
      <c r="G183" s="22"/>
      <c r="H183" s="71"/>
      <c r="I183" s="30" t="s">
        <v>107</v>
      </c>
      <c r="J183" s="131">
        <f>SUM(H12:H20,H133)*0.2</f>
        <v>547548.46</v>
      </c>
      <c r="K183" s="122"/>
    </row>
    <row r="184" spans="2:11" ht="15.75" thickTop="1" x14ac:dyDescent="0.25">
      <c r="B184" s="31"/>
      <c r="C184" s="32"/>
      <c r="D184" s="177"/>
      <c r="E184" s="21"/>
      <c r="F184" s="66"/>
      <c r="G184" s="22"/>
      <c r="H184" s="71"/>
      <c r="I184" s="33" t="s">
        <v>108</v>
      </c>
      <c r="J184" s="126"/>
      <c r="K184" s="122"/>
    </row>
    <row r="185" spans="2:11" x14ac:dyDescent="0.25">
      <c r="B185" s="34"/>
      <c r="C185" s="35"/>
      <c r="D185" s="178"/>
      <c r="E185" s="36"/>
      <c r="F185" s="68"/>
      <c r="G185" s="37"/>
      <c r="H185" s="81"/>
      <c r="I185" s="38"/>
      <c r="J185" s="132"/>
      <c r="K185" s="29"/>
    </row>
    <row r="186" spans="2:11" x14ac:dyDescent="0.25">
      <c r="B186" s="32"/>
      <c r="C186" s="32"/>
      <c r="D186" s="177"/>
      <c r="E186" s="21"/>
      <c r="F186" s="67"/>
      <c r="G186" s="22"/>
      <c r="H186" s="71"/>
      <c r="I186" s="20"/>
      <c r="J186" s="83"/>
      <c r="K186" s="23"/>
    </row>
    <row r="187" spans="2:11" x14ac:dyDescent="0.25">
      <c r="B187" s="376" t="s">
        <v>109</v>
      </c>
      <c r="C187" s="377"/>
      <c r="D187" s="377"/>
      <c r="E187" s="380"/>
      <c r="F187" s="69"/>
      <c r="G187" s="58"/>
      <c r="H187" s="69"/>
      <c r="I187" s="40"/>
      <c r="J187" s="123"/>
      <c r="K187" s="85"/>
    </row>
    <row r="188" spans="2:11" x14ac:dyDescent="0.25">
      <c r="B188" s="378"/>
      <c r="C188" s="379"/>
      <c r="D188" s="379"/>
      <c r="E188" s="381"/>
      <c r="F188" s="70"/>
      <c r="G188" s="59"/>
      <c r="H188" s="70"/>
      <c r="I188" s="41"/>
      <c r="J188" s="124"/>
      <c r="K188" s="122"/>
    </row>
    <row r="189" spans="2:11" x14ac:dyDescent="0.25">
      <c r="B189" s="361" t="s">
        <v>144</v>
      </c>
      <c r="C189" s="362"/>
      <c r="D189" s="362"/>
      <c r="E189" s="362"/>
      <c r="F189" s="362"/>
      <c r="G189" s="362"/>
      <c r="H189" s="362"/>
      <c r="I189" s="362"/>
      <c r="J189" s="363"/>
      <c r="K189" s="23"/>
    </row>
    <row r="190" spans="2:11" x14ac:dyDescent="0.25">
      <c r="B190" s="361"/>
      <c r="C190" s="362"/>
      <c r="D190" s="362"/>
      <c r="E190" s="362"/>
      <c r="F190" s="362"/>
      <c r="G190" s="362"/>
      <c r="H190" s="362"/>
      <c r="I190" s="362"/>
      <c r="J190" s="363"/>
      <c r="K190" s="23"/>
    </row>
    <row r="191" spans="2:11" x14ac:dyDescent="0.25">
      <c r="B191" s="28"/>
      <c r="C191" s="29"/>
      <c r="D191" s="179"/>
      <c r="E191" s="29"/>
      <c r="F191" s="66"/>
      <c r="G191" s="29"/>
      <c r="H191" s="66"/>
      <c r="I191" s="29"/>
      <c r="J191" s="125"/>
      <c r="K191" s="122"/>
    </row>
    <row r="192" spans="2:11" x14ac:dyDescent="0.25">
      <c r="B192" s="28"/>
      <c r="C192" s="29"/>
      <c r="D192" s="180"/>
      <c r="E192" s="56"/>
      <c r="F192" s="71"/>
      <c r="G192" s="23"/>
      <c r="H192" s="71"/>
      <c r="I192" s="20"/>
      <c r="J192" s="126"/>
      <c r="K192" s="23"/>
    </row>
    <row r="193" spans="2:11" x14ac:dyDescent="0.25">
      <c r="B193" s="28"/>
      <c r="C193" s="29"/>
      <c r="D193" s="180"/>
      <c r="E193" s="56"/>
      <c r="F193" s="71"/>
      <c r="G193" s="23"/>
      <c r="H193" s="71"/>
      <c r="I193" s="20"/>
      <c r="J193" s="126"/>
      <c r="K193" s="122"/>
    </row>
    <row r="194" spans="2:11" x14ac:dyDescent="0.25">
      <c r="B194" s="28"/>
      <c r="C194" s="29"/>
      <c r="D194" s="179"/>
      <c r="E194" s="29"/>
      <c r="F194" s="66"/>
      <c r="G194" s="29"/>
      <c r="H194" s="66"/>
      <c r="I194" s="29"/>
      <c r="J194" s="125"/>
      <c r="K194" s="23"/>
    </row>
    <row r="195" spans="2:11" x14ac:dyDescent="0.25">
      <c r="B195" s="386"/>
      <c r="C195" s="382"/>
      <c r="D195" s="382"/>
      <c r="E195" s="23"/>
      <c r="F195" s="384"/>
      <c r="G195" s="384"/>
      <c r="H195" s="384"/>
      <c r="I195" s="384"/>
      <c r="J195" s="385"/>
      <c r="K195" s="110"/>
    </row>
    <row r="196" spans="2:11" x14ac:dyDescent="0.25">
      <c r="B196" s="43" t="s">
        <v>110</v>
      </c>
      <c r="C196" s="44"/>
      <c r="D196" s="180"/>
      <c r="E196" s="45"/>
      <c r="F196" s="71"/>
      <c r="G196" s="44"/>
      <c r="H196" s="71"/>
      <c r="I196" s="20"/>
      <c r="J196" s="126"/>
      <c r="K196" s="110"/>
    </row>
    <row r="197" spans="2:11" x14ac:dyDescent="0.25">
      <c r="B197" s="28"/>
      <c r="C197" s="29"/>
      <c r="D197" s="180"/>
      <c r="E197" s="56"/>
      <c r="F197" s="71"/>
      <c r="G197" s="23"/>
      <c r="H197" s="71"/>
      <c r="I197" s="20"/>
      <c r="J197" s="126"/>
    </row>
    <row r="198" spans="2:11" x14ac:dyDescent="0.25">
      <c r="B198" s="111"/>
      <c r="C198" s="23"/>
      <c r="D198" s="179"/>
      <c r="E198" s="23"/>
      <c r="F198" s="23"/>
      <c r="G198" s="23"/>
      <c r="H198" s="23"/>
      <c r="I198" s="23"/>
      <c r="J198" s="42"/>
    </row>
    <row r="199" spans="2:11" x14ac:dyDescent="0.25">
      <c r="B199" s="386"/>
      <c r="C199" s="382"/>
      <c r="D199" s="382"/>
      <c r="E199" s="23"/>
      <c r="F199" s="382"/>
      <c r="G199" s="382"/>
      <c r="H199" s="382"/>
      <c r="I199" s="382"/>
      <c r="J199" s="383"/>
    </row>
    <row r="200" spans="2:11" x14ac:dyDescent="0.25">
      <c r="B200" s="43" t="s">
        <v>111</v>
      </c>
      <c r="C200" s="23"/>
      <c r="D200" s="180"/>
      <c r="E200" s="56"/>
      <c r="F200" s="71" t="s">
        <v>4</v>
      </c>
      <c r="G200" s="23"/>
      <c r="H200" s="71"/>
      <c r="I200" s="20"/>
      <c r="J200" s="126"/>
    </row>
    <row r="201" spans="2:11" x14ac:dyDescent="0.25">
      <c r="B201" s="111"/>
      <c r="C201" s="23"/>
      <c r="D201" s="179"/>
      <c r="E201" s="23"/>
      <c r="F201" s="23"/>
      <c r="G201" s="23"/>
      <c r="H201" s="23"/>
      <c r="I201" s="23"/>
      <c r="J201" s="42"/>
    </row>
    <row r="202" spans="2:11" x14ac:dyDescent="0.25">
      <c r="B202" s="55"/>
      <c r="C202" s="56"/>
      <c r="D202" s="181"/>
      <c r="E202" s="56"/>
      <c r="F202" s="72"/>
      <c r="G202" s="56"/>
      <c r="H202" s="72"/>
      <c r="I202" s="46"/>
      <c r="J202" s="126"/>
    </row>
    <row r="203" spans="2:11" x14ac:dyDescent="0.25">
      <c r="B203" s="386"/>
      <c r="C203" s="382"/>
      <c r="D203" s="382"/>
      <c r="E203" s="23"/>
      <c r="F203" s="382"/>
      <c r="G203" s="382"/>
      <c r="H203" s="382"/>
      <c r="I203" s="382"/>
      <c r="J203" s="383"/>
    </row>
    <row r="204" spans="2:11" x14ac:dyDescent="0.25">
      <c r="B204" s="43" t="s">
        <v>134</v>
      </c>
      <c r="C204" s="23"/>
      <c r="D204" s="180"/>
      <c r="E204" s="47"/>
      <c r="F204" s="73" t="s">
        <v>4</v>
      </c>
      <c r="G204" s="48"/>
      <c r="H204" s="73"/>
      <c r="I204" s="49"/>
      <c r="J204" s="127"/>
    </row>
    <row r="205" spans="2:11" x14ac:dyDescent="0.25">
      <c r="B205" s="50"/>
      <c r="C205" s="51"/>
      <c r="D205" s="182"/>
      <c r="E205" s="52"/>
      <c r="F205" s="74"/>
      <c r="G205" s="53"/>
      <c r="H205" s="74"/>
      <c r="I205" s="54"/>
      <c r="J205" s="128"/>
    </row>
  </sheetData>
  <mergeCells count="23">
    <mergeCell ref="F203:J203"/>
    <mergeCell ref="F199:J199"/>
    <mergeCell ref="F195:J195"/>
    <mergeCell ref="B195:D195"/>
    <mergeCell ref="B199:D199"/>
    <mergeCell ref="B203:D203"/>
    <mergeCell ref="B189:J190"/>
    <mergeCell ref="D133:F133"/>
    <mergeCell ref="B133:C133"/>
    <mergeCell ref="D38:F38"/>
    <mergeCell ref="B38:C38"/>
    <mergeCell ref="B39:J39"/>
    <mergeCell ref="B172:C172"/>
    <mergeCell ref="D172:F172"/>
    <mergeCell ref="B187:D188"/>
    <mergeCell ref="E187:E188"/>
    <mergeCell ref="B134:J134"/>
    <mergeCell ref="F4:G4"/>
    <mergeCell ref="I4:J4"/>
    <mergeCell ref="B4:C4"/>
    <mergeCell ref="B9:J9"/>
    <mergeCell ref="B3:J3"/>
    <mergeCell ref="I7:J7"/>
  </mergeCells>
  <pageMargins left="0.4" right="0.4" top="0.3" bottom="0.65" header="0.5" footer="0.5"/>
  <pageSetup scale="57" fitToHeight="0" orientation="portrait" r:id="rId1"/>
  <headerFooter alignWithMargins="0">
    <oddFooter>Page &amp;P of &amp;N</oddFooter>
  </headerFooter>
  <rowBreaks count="3" manualBreakCount="3">
    <brk id="75" max="10" man="1"/>
    <brk id="133" max="16383" man="1"/>
    <brk id="172"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D12</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D13</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Kathryn Sullivan</cp:lastModifiedBy>
  <cp:lastPrinted>2023-06-13T19:50:51Z</cp:lastPrinted>
  <dcterms:created xsi:type="dcterms:W3CDTF">2019-02-28T23:03:09Z</dcterms:created>
  <dcterms:modified xsi:type="dcterms:W3CDTF">2025-11-04T17:02:10Z</dcterms:modified>
</cp:coreProperties>
</file>